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manca\Desktop\Nuova cartella\"/>
    </mc:Choice>
  </mc:AlternateContent>
  <xr:revisionPtr revIDLastSave="0" documentId="8_{3B5C1CA1-691D-49FF-85D4-06BFC69B49CB}" xr6:coauthVersionLast="47" xr6:coauthVersionMax="47" xr10:uidLastSave="{00000000-0000-0000-0000-000000000000}"/>
  <workbookProtection workbookPassword="B695" lockStructure="1"/>
  <bookViews>
    <workbookView xWindow="-108" yWindow="-108" windowWidth="23256" windowHeight="12576" firstSheet="1" activeTab="1" xr2:uid="{00000000-000D-0000-FFFF-FFFF00000000}"/>
  </bookViews>
  <sheets>
    <sheet name="Copertina" sheetId="1" state="hidden" r:id="rId1"/>
    <sheet name="Valori del progetto" sheetId="2" r:id="rId2"/>
    <sheet name="Eventi Sportivi" sheetId="3" state="hidden" r:id="rId3"/>
    <sheet name="Simulazione punteggio" sheetId="4" r:id="rId4"/>
    <sheet name="Stampa" sheetId="5" state="hidden" r:id="rId5"/>
  </sheets>
  <definedNames>
    <definedName name="_xlnm.Print_Area" localSheetId="4">Stampa!$A$1:$E$49</definedName>
    <definedName name="_xlnm.Print_Area" localSheetId="1">'Valori del progetto'!$A$1:$D$22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B15" i="3"/>
  <c r="B13" i="3" s="1"/>
  <c r="B6" i="2" s="1"/>
  <c r="A5" i="5"/>
  <c r="A6" i="5"/>
  <c r="A7" i="5"/>
  <c r="A8" i="5"/>
  <c r="A9" i="5"/>
  <c r="A10" i="5"/>
  <c r="A4" i="5"/>
  <c r="E17" i="2"/>
  <c r="C8" i="5"/>
  <c r="E23" i="4"/>
  <c r="A1" i="5"/>
  <c r="B41" i="5"/>
  <c r="B40" i="5"/>
  <c r="B39" i="5"/>
  <c r="B38" i="5"/>
  <c r="B37" i="5"/>
  <c r="B36" i="5"/>
  <c r="B35" i="5"/>
  <c r="B34" i="5"/>
  <c r="B33" i="5"/>
  <c r="B32" i="5"/>
  <c r="C5" i="5"/>
  <c r="C6" i="5"/>
  <c r="C9" i="5"/>
  <c r="C10" i="5"/>
  <c r="C4" i="5"/>
  <c r="E21" i="4"/>
  <c r="E17" i="4"/>
  <c r="E13" i="4"/>
  <c r="E12" i="4"/>
  <c r="D24" i="4"/>
  <c r="E22" i="4"/>
  <c r="B20" i="3"/>
  <c r="C14" i="4" s="1"/>
  <c r="C15" i="4" s="1"/>
  <c r="C16" i="4" s="1"/>
  <c r="E14" i="4" s="1"/>
  <c r="B18" i="3"/>
  <c r="C18" i="4" s="1"/>
  <c r="C19" i="4" s="1"/>
  <c r="C20" i="4" s="1"/>
  <c r="E18" i="4" s="1"/>
  <c r="C8" i="4"/>
  <c r="C7" i="4"/>
  <c r="B1" i="4"/>
  <c r="B12" i="2"/>
  <c r="D13" i="2" s="1"/>
  <c r="B14" i="3"/>
  <c r="B8" i="3"/>
  <c r="B7" i="3"/>
  <c r="B13" i="2"/>
  <c r="E4" i="2"/>
  <c r="B10" i="2"/>
  <c r="E11" i="2" s="1"/>
  <c r="B19" i="3"/>
  <c r="B8" i="2" s="1"/>
  <c r="B15" i="2"/>
  <c r="D15" i="2" s="1"/>
  <c r="A1" i="3"/>
  <c r="A1" i="2"/>
  <c r="D6" i="2" l="1"/>
  <c r="E5" i="2"/>
  <c r="B21" i="3"/>
  <c r="B22" i="2" s="1"/>
  <c r="B44" i="5" s="1"/>
  <c r="E26" i="4"/>
  <c r="E27" i="4" s="1"/>
  <c r="D8" i="2"/>
  <c r="E7" i="2"/>
  <c r="E14" i="2"/>
  <c r="E9" i="2"/>
  <c r="E18" i="2"/>
  <c r="E24" i="4"/>
  <c r="B21" i="2" s="1"/>
  <c r="D10" i="2"/>
  <c r="D12" i="2"/>
  <c r="D22" i="2" l="1"/>
  <c r="B43" i="5"/>
</calcChain>
</file>

<file path=xl/sharedStrings.xml><?xml version="1.0" encoding="utf-8"?>
<sst xmlns="http://schemas.openxmlformats.org/spreadsheetml/2006/main" count="132" uniqueCount="121">
  <si>
    <t>ANAGRAFICA</t>
  </si>
  <si>
    <t>ELEMENTI IDENTIFICATIVI</t>
  </si>
  <si>
    <t>Organismo</t>
  </si>
  <si>
    <t>Sede legale</t>
  </si>
  <si>
    <t>Rapresentante legale</t>
  </si>
  <si>
    <t>Contatti (PEC)</t>
  </si>
  <si>
    <t>Istanza (Prot. e data)</t>
  </si>
  <si>
    <t>DATI FINANZIARI</t>
  </si>
  <si>
    <t>COE_MAX</t>
  </si>
  <si>
    <t>AMMISSIBILITÀ [COE ≤ COE_MAX]</t>
  </si>
  <si>
    <t>AMMISSIBILITÀ [COF ≥ CO]</t>
  </si>
  <si>
    <t>IP_min</t>
  </si>
  <si>
    <t>S_nam  (Spese non ammissibili)</t>
  </si>
  <si>
    <t>SPESE PER COMUNICAZIONE</t>
  </si>
  <si>
    <t>CONTROLLO</t>
  </si>
  <si>
    <t>Manifestazione</t>
  </si>
  <si>
    <t>SPESE AMMISSIBILI</t>
  </si>
  <si>
    <t>EQUILIBRIO DI BILANCIO</t>
  </si>
  <si>
    <t>Punteggio</t>
  </si>
  <si>
    <t>P_min</t>
  </si>
  <si>
    <t>PUNTEGGIO</t>
  </si>
  <si>
    <t>SPC_min %</t>
  </si>
  <si>
    <t>REQUISITI SPECIFICI</t>
  </si>
  <si>
    <t>CORSA NEI SACCHI</t>
  </si>
  <si>
    <t>ASD I-UTA</t>
  </si>
  <si>
    <t>CONTRIBUTO RICHIESTO</t>
  </si>
  <si>
    <t>COE MAX MISURA</t>
  </si>
  <si>
    <t>CO (Cofinanziamento obbligatorio minimo)</t>
  </si>
  <si>
    <r>
      <t xml:space="preserve">IP_min (Importo minimo del progetto)
</t>
    </r>
    <r>
      <rPr>
        <b/>
        <i/>
        <sz val="8"/>
        <color indexed="56"/>
        <rFont val="Arial"/>
        <family val="2"/>
      </rPr>
      <t>Definito nell'All. 2</t>
    </r>
  </si>
  <si>
    <r>
      <t xml:space="preserve">IP (Importo del progetto)
</t>
    </r>
    <r>
      <rPr>
        <b/>
        <i/>
        <sz val="8"/>
        <color indexed="56"/>
        <rFont val="Arial"/>
        <family val="2"/>
      </rPr>
      <t>deve essere pari alla somma di COE+COF+E_am</t>
    </r>
  </si>
  <si>
    <r>
      <t xml:space="preserve">COE + COF
</t>
    </r>
    <r>
      <rPr>
        <b/>
        <i/>
        <sz val="8"/>
        <color indexed="56"/>
        <rFont val="Arial"/>
        <family val="2"/>
      </rPr>
      <t>deve corrispondere alle entrate ammissibili E_am</t>
    </r>
  </si>
  <si>
    <r>
      <t xml:space="preserve">CO (Cof. obbligatorio minimo)
</t>
    </r>
    <r>
      <rPr>
        <b/>
        <i/>
        <sz val="8"/>
        <color indexed="56"/>
        <rFont val="Arial"/>
        <family val="2"/>
      </rPr>
      <t>min. 20% delle entrate ammissibili (Eam)</t>
    </r>
  </si>
  <si>
    <r>
      <t xml:space="preserve">SPC_min
</t>
    </r>
    <r>
      <rPr>
        <b/>
        <i/>
        <sz val="8"/>
        <color indexed="56"/>
        <rFont val="Arial"/>
        <family val="2"/>
      </rPr>
      <t>min. il 40% del contributo concesso (COE)</t>
    </r>
  </si>
  <si>
    <t>Punteggio massimo</t>
  </si>
  <si>
    <t>Punteggio
manifestazione</t>
  </si>
  <si>
    <t>Cofinanziamento</t>
  </si>
  <si>
    <r>
      <rPr>
        <b/>
        <sz val="12"/>
        <color indexed="56"/>
        <rFont val="Arial"/>
        <family val="2"/>
      </rPr>
      <t>Promozione - TO e/o AdV</t>
    </r>
    <r>
      <rPr>
        <b/>
        <sz val="10"/>
        <color indexed="56"/>
        <rFont val="Arial"/>
        <family val="2"/>
      </rPr>
      <t xml:space="preserve">
</t>
    </r>
    <r>
      <rPr>
        <b/>
        <i/>
        <sz val="8"/>
        <color indexed="56"/>
        <rFont val="Arial"/>
        <family val="2"/>
      </rPr>
      <t>Presenza in "Pacchetto turistico"</t>
    </r>
  </si>
  <si>
    <t>Valori da progetto</t>
  </si>
  <si>
    <t>COF in %</t>
  </si>
  <si>
    <t>SPC del proggetto in %</t>
  </si>
  <si>
    <t>Totale punteggio</t>
  </si>
  <si>
    <r>
      <t xml:space="preserve">Monitoraggio presenze
</t>
    </r>
    <r>
      <rPr>
        <b/>
        <i/>
        <sz val="8"/>
        <color indexed="56"/>
        <rFont val="Arial"/>
        <family val="2"/>
      </rPr>
      <t>Presenza monitoraggio e report</t>
    </r>
  </si>
  <si>
    <r>
      <t>Punteggio Minimo</t>
    </r>
    <r>
      <rPr>
        <b/>
        <i/>
        <sz val="8"/>
        <color indexed="56"/>
        <rFont val="Arial"/>
        <family val="2"/>
      </rPr>
      <t xml:space="preserve">
- 40 per contributo sino a euro 500.000;
- 45 per contributo da euro 500.000,01 sino a euro 1.000.000;
- 50 per contributo da euro 1.000.000,01 sino a euro 1.500.000</t>
    </r>
  </si>
  <si>
    <r>
      <rPr>
        <b/>
        <sz val="12"/>
        <color indexed="56"/>
        <rFont val="Arial"/>
        <family val="2"/>
      </rPr>
      <t>Assegnazione titoli</t>
    </r>
    <r>
      <rPr>
        <b/>
        <i/>
        <sz val="8"/>
        <color indexed="56"/>
        <rFont val="Arial"/>
        <family val="2"/>
      </rPr>
      <t xml:space="preserve">
italiano 10 punti
europeo 15 punti
mondiale 25</t>
    </r>
  </si>
  <si>
    <t>Punti SPC=(SPC progetto-50)*0.5</t>
  </si>
  <si>
    <r>
      <t xml:space="preserve">Internazionalità
</t>
    </r>
    <r>
      <rPr>
        <b/>
        <sz val="8"/>
        <color indexed="56"/>
        <rFont val="Arial"/>
        <family val="2"/>
      </rPr>
      <t>da 7 a 10 nazioni 5 punti
da 11 a 20 nazioni 10 punti
più di 20 nazioni 15</t>
    </r>
  </si>
  <si>
    <r>
      <t xml:space="preserve">Attività
</t>
    </r>
    <r>
      <rPr>
        <b/>
        <i/>
        <sz val="8"/>
        <color indexed="56"/>
        <rFont val="Arial"/>
        <family val="2"/>
      </rPr>
      <t>rif tabella All.2/D</t>
    </r>
  </si>
  <si>
    <r>
      <rPr>
        <b/>
        <sz val="12"/>
        <color indexed="56"/>
        <rFont val="Arial"/>
        <family val="2"/>
      </rPr>
      <t>Stagionalità</t>
    </r>
    <r>
      <rPr>
        <b/>
        <sz val="10"/>
        <color indexed="56"/>
        <rFont val="Arial"/>
        <family val="2"/>
      </rPr>
      <t xml:space="preserve">
C = </t>
    </r>
    <r>
      <rPr>
        <b/>
        <i/>
        <sz val="8"/>
        <color indexed="56"/>
        <rFont val="Arial"/>
        <family val="2"/>
      </rPr>
      <t>lug-ago 0 punti
B = mag-giu-set 10 punti
A = gen-feb-mar-apr-ott-nov-dic 20 punti</t>
    </r>
  </si>
  <si>
    <t>B</t>
  </si>
  <si>
    <t>Europeo</t>
  </si>
  <si>
    <t>Sì</t>
  </si>
  <si>
    <t>No</t>
  </si>
  <si>
    <t>All. 2/D punto 4.1</t>
  </si>
  <si>
    <t>All. 2/D punto 4.2
Massimo 80% delle spese ammissibili. (Sam) e comunque fino ad un max di € 1.500.000,00</t>
  </si>
  <si>
    <t>All. 2/D punto 4.2</t>
  </si>
  <si>
    <t>All. 2/D punto 4.5
minimo il 40% del contributo concesso (COE)</t>
  </si>
  <si>
    <t>All. 2/D punto 4.4 - minimo 20% delle entrate ammissibili del programma (Eam)</t>
  </si>
  <si>
    <t>All. 2/D punto 4.2.5</t>
  </si>
  <si>
    <t>valore utile per l'attribuzione punteggio del cofinanziamento</t>
  </si>
  <si>
    <t>BANDO PUBBLICO PER LA CONCESSIONE DEI CONTRIBUTI PER L’ORGANIZZAZIONE DI
MANIFESTAZIONI DEL “CARTELLONE DEGLI DEI GRANDI EVENTI SPORTIVI”
CUP E71D22000070002– ANNUALITA’ 2022-2023-2024
L.R. 21 aprile 1955, n. 7, art. 1 lett. c)</t>
  </si>
  <si>
    <t>CARTELLONE 2D_2022</t>
  </si>
  <si>
    <t>Contributo economico</t>
  </si>
  <si>
    <t>Comune</t>
  </si>
  <si>
    <r>
      <t xml:space="preserve">COE_MAX
</t>
    </r>
    <r>
      <rPr>
        <b/>
        <i/>
        <sz val="8"/>
        <color indexed="56"/>
        <rFont val="Arial"/>
        <family val="2"/>
      </rPr>
      <t>max 80% delle spese ammissibili
(Sam) e comunque fino a max € 1.500.000,00</t>
    </r>
  </si>
  <si>
    <t>1. Anagrafica</t>
  </si>
  <si>
    <t>2. Documentazione</t>
  </si>
  <si>
    <t>Sì/No/N.R.</t>
  </si>
  <si>
    <t>Commenti</t>
  </si>
  <si>
    <t>1) Fotocopia del documento d’identità in corso di validità di chi sottoscrive la domanda di contributo e le dichiarazioni</t>
  </si>
  <si>
    <t>2) Procura [in caso di procuratore generale o speciale]</t>
  </si>
  <si>
    <t>3) Copia dell’Atto costitutivo e Statuto dell’Organismo [NO per Enti pubblici]</t>
  </si>
  <si>
    <t>4) Elenco soci e relative cariche sociali, aggiornato alla data di presentazione della domanda [NO per Enti pubblici]</t>
  </si>
  <si>
    <t>5) MODULO 01: “Domanda di contributo - Annualità 22 / 23 / 24”</t>
  </si>
  <si>
    <t>6) MODULO 01-A: “Dichiarazione sostitutiva possesso requisiti ordine generale”</t>
  </si>
  <si>
    <t>6.1) [per i Grandi Eventi Identitari] MODULO 02/A-1 - “Dichiarazione integrativa alla domanda”</t>
  </si>
  <si>
    <t>6.2) [per gli Eventi dell’Identità Regionale] MODULO 02/A-2 - “Dichiarazione integrativa alla domanda”</t>
  </si>
  <si>
    <t>7) MODULO 03: “Tracciabilità dei flussi finanziari”</t>
  </si>
  <si>
    <t>8) MODULO 04: Dichiarazione “Anti Pantouflange”</t>
  </si>
  <si>
    <t>9) MODULO 05: Liberatoria Bando Annualità 2022 / 2023 / 2024”</t>
  </si>
  <si>
    <t>10) MODULO 06: “Dichiarazione sostitutiva sull’assolvimento imposta di bollo”</t>
  </si>
  <si>
    <t>11) “Patto d’Integrità - 2022 SDT”</t>
  </si>
  <si>
    <t>12) “Informativa ai sensi dell’articolo 13-14 del Regolamento 2016/679”</t>
  </si>
  <si>
    <t>Valori</t>
  </si>
  <si>
    <t>Osservazioni</t>
  </si>
  <si>
    <t>Risultanza dell'istruttoria</t>
  </si>
  <si>
    <t>AMMISSIBILE</t>
  </si>
  <si>
    <t>REFERENTE</t>
  </si>
  <si>
    <t>via dante</t>
  </si>
  <si>
    <t>samatzai</t>
  </si>
  <si>
    <t>nino baldussi</t>
  </si>
  <si>
    <t>nino@pec.it</t>
  </si>
  <si>
    <t>5412 del 15 luglio</t>
  </si>
  <si>
    <t>Egidio Cadau</t>
  </si>
  <si>
    <t>3. Importi e determinazione contributo</t>
  </si>
  <si>
    <t>gdfgrfg</t>
  </si>
  <si>
    <t>IMPORTO</t>
  </si>
  <si>
    <t>ENTRATE AMMISSIBILI [E_am=COE+COF]</t>
  </si>
  <si>
    <t>VERIFICA ENTRATE TOTALI</t>
  </si>
  <si>
    <t>SPESE NON AMMISSIBILI</t>
  </si>
  <si>
    <t>Importo del progetto (IP)</t>
  </si>
  <si>
    <t>Contributo economico richiesto (COE)</t>
  </si>
  <si>
    <t>Cofinanziamento (COF)</t>
  </si>
  <si>
    <r>
      <t xml:space="preserve">Entrate ammissibili (E_am)
</t>
    </r>
    <r>
      <rPr>
        <b/>
        <i/>
        <sz val="8"/>
        <color indexed="56"/>
        <rFont val="Arial"/>
        <family val="2"/>
      </rPr>
      <t>deve corrispondere alla somma COE+COF</t>
    </r>
  </si>
  <si>
    <t>Entrate non ammissibili (E_nam)</t>
  </si>
  <si>
    <t>Spesa per promozione e comunicazione (SPC)</t>
  </si>
  <si>
    <t>Spese ammissibili (S_am)</t>
  </si>
  <si>
    <t>Non amm. per finanziamento (S_namF)</t>
  </si>
  <si>
    <t>Non amm. per tipologia (S_namT)</t>
  </si>
  <si>
    <r>
      <rPr>
        <b/>
        <sz val="12"/>
        <color indexed="56"/>
        <rFont val="Arial"/>
        <family val="2"/>
      </rPr>
      <t>Spese Comunicazione e Promozione</t>
    </r>
    <r>
      <rPr>
        <b/>
        <sz val="10"/>
        <color indexed="56"/>
        <rFont val="Arial"/>
        <family val="2"/>
      </rPr>
      <t xml:space="preserve">
</t>
    </r>
    <r>
      <rPr>
        <b/>
        <i/>
        <sz val="8"/>
        <color indexed="56"/>
        <rFont val="Arial"/>
        <family val="2"/>
      </rPr>
      <t>SPC superiori al 40% del contributo concesso</t>
    </r>
  </si>
  <si>
    <t>IP (Importo del progetto)</t>
  </si>
  <si>
    <t>COE (Contributo economico richiesto)</t>
  </si>
  <si>
    <t>COF (Cofinanziamento)</t>
  </si>
  <si>
    <t>E_am (Entrate ammissibili)</t>
  </si>
  <si>
    <t>E_nam</t>
  </si>
  <si>
    <t>SPC (Spesa per com. e prom.)_x000D_
spesa per “promozione e/o comunicazione”</t>
  </si>
  <si>
    <t>S_am (Spese ammissibili)</t>
  </si>
  <si>
    <t>S_namF  (Non amm. per finanziamento)</t>
  </si>
  <si>
    <t>S_namT  (Non amm. per tipologia)</t>
  </si>
  <si>
    <t>Contributo concesso</t>
  </si>
  <si>
    <t>COE MAX %</t>
  </si>
  <si>
    <t>COF&gt;50 Punti=(COF progetto-50)*0.5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</si>
</sst>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b/>
      <sz val="10"/>
      <color indexed="56"/>
      <name val="Arial"/>
      <family val="2"/>
    </font>
    <font>
      <b/>
      <i/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8"/>
      <color indexed="5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3" borderId="0" applyNumberFormat="0" applyBorder="0" applyAlignment="0" applyProtection="0"/>
    <xf numFmtId="44" fontId="6" fillId="0" borderId="0" applyFont="0" applyFill="0" applyBorder="0" applyAlignment="0" applyProtection="0"/>
  </cellStyleXfs>
  <cellXfs count="167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4" borderId="5" xfId="0" applyFont="1" applyFill="1" applyBorder="1" applyAlignment="1" applyProtection="1">
      <alignment vertical="center"/>
      <protection locked="0"/>
    </xf>
    <xf numFmtId="0" fontId="10" fillId="4" borderId="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0" fillId="4" borderId="7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vertical="center"/>
      <protection locked="0"/>
    </xf>
    <xf numFmtId="0" fontId="10" fillId="4" borderId="8" xfId="0" applyFont="1" applyFill="1" applyBorder="1" applyAlignment="1" applyProtection="1">
      <alignment vertical="center"/>
      <protection locked="0"/>
    </xf>
    <xf numFmtId="0" fontId="10" fillId="4" borderId="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44" fontId="6" fillId="5" borderId="7" xfId="4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44" fontId="6" fillId="0" borderId="0" xfId="4" applyFont="1" applyBorder="1" applyProtection="1">
      <protection locked="0"/>
    </xf>
    <xf numFmtId="0" fontId="10" fillId="4" borderId="7" xfId="0" applyFont="1" applyFill="1" applyBorder="1" applyAlignment="1" applyProtection="1">
      <alignment vertical="center" wrapText="1"/>
      <protection locked="0"/>
    </xf>
    <xf numFmtId="1" fontId="11" fillId="6" borderId="7" xfId="0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vertical="center"/>
      <protection locked="0"/>
    </xf>
    <xf numFmtId="44" fontId="6" fillId="0" borderId="12" xfId="4" applyFont="1" applyBorder="1" applyProtection="1">
      <protection locked="0"/>
    </xf>
    <xf numFmtId="44" fontId="6" fillId="0" borderId="13" xfId="4" applyFont="1" applyBorder="1" applyProtection="1">
      <protection locked="0"/>
    </xf>
    <xf numFmtId="44" fontId="6" fillId="5" borderId="11" xfId="4" applyFont="1" applyFill="1" applyBorder="1" applyProtection="1">
      <protection locked="0"/>
    </xf>
    <xf numFmtId="165" fontId="6" fillId="0" borderId="12" xfId="4" applyNumberFormat="1" applyFont="1" applyBorder="1" applyProtection="1">
      <protection locked="0"/>
    </xf>
    <xf numFmtId="0" fontId="6" fillId="2" borderId="0" xfId="1"/>
    <xf numFmtId="0" fontId="6" fillId="2" borderId="7" xfId="1" applyBorder="1"/>
    <xf numFmtId="0" fontId="6" fillId="2" borderId="14" xfId="1" applyBorder="1"/>
    <xf numFmtId="0" fontId="14" fillId="0" borderId="1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0" fillId="4" borderId="9" xfId="0" applyFont="1" applyFill="1" applyBorder="1" applyAlignment="1" applyProtection="1">
      <alignment horizontal="right" vertical="center"/>
      <protection locked="0"/>
    </xf>
    <xf numFmtId="0" fontId="0" fillId="0" borderId="2" xfId="0" applyBorder="1" applyProtection="1">
      <protection locked="0"/>
    </xf>
    <xf numFmtId="0" fontId="6" fillId="2" borderId="15" xfId="1" applyBorder="1"/>
    <xf numFmtId="0" fontId="14" fillId="0" borderId="3" xfId="0" applyFont="1" applyBorder="1" applyAlignment="1" applyProtection="1">
      <alignment wrapText="1"/>
      <protection locked="0"/>
    </xf>
    <xf numFmtId="2" fontId="6" fillId="2" borderId="7" xfId="1" applyNumberFormat="1" applyBorder="1"/>
    <xf numFmtId="44" fontId="6" fillId="2" borderId="7" xfId="4" applyFill="1" applyBorder="1"/>
    <xf numFmtId="0" fontId="15" fillId="7" borderId="12" xfId="0" applyFont="1" applyFill="1" applyBorder="1" applyAlignment="1" applyProtection="1">
      <alignment horizontal="center" vertical="center"/>
      <protection locked="0"/>
    </xf>
    <xf numFmtId="0" fontId="15" fillId="7" borderId="13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wrapText="1"/>
    </xf>
    <xf numFmtId="0" fontId="10" fillId="4" borderId="6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1" fontId="11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7" xfId="3" applyBorder="1"/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8" borderId="14" xfId="0" applyFont="1" applyFill="1" applyBorder="1" applyAlignment="1" applyProtection="1">
      <alignment vertical="center"/>
    </xf>
    <xf numFmtId="44" fontId="10" fillId="8" borderId="17" xfId="4" applyFont="1" applyFill="1" applyBorder="1" applyAlignment="1" applyProtection="1">
      <alignment horizontal="center" vertical="center"/>
    </xf>
    <xf numFmtId="0" fontId="10" fillId="8" borderId="18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vertical="center" wrapText="1"/>
    </xf>
    <xf numFmtId="0" fontId="16" fillId="4" borderId="9" xfId="0" applyFont="1" applyFill="1" applyBorder="1" applyAlignment="1" applyProtection="1">
      <alignment horizontal="left" vertical="center" wrapText="1"/>
    </xf>
    <xf numFmtId="49" fontId="10" fillId="4" borderId="9" xfId="0" applyNumberFormat="1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left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6" fillId="4" borderId="9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right" vertical="center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0" xfId="0" applyFont="1"/>
    <xf numFmtId="0" fontId="18" fillId="0" borderId="8" xfId="0" applyFont="1" applyBorder="1" applyProtection="1"/>
    <xf numFmtId="0" fontId="18" fillId="0" borderId="22" xfId="0" applyFont="1" applyBorder="1" applyProtection="1"/>
    <xf numFmtId="0" fontId="18" fillId="0" borderId="4" xfId="0" applyFont="1" applyBorder="1" applyProtection="1"/>
    <xf numFmtId="0" fontId="18" fillId="0" borderId="23" xfId="0" applyFont="1" applyBorder="1" applyProtection="1"/>
    <xf numFmtId="0" fontId="18" fillId="0" borderId="24" xfId="0" applyFont="1" applyBorder="1" applyProtection="1"/>
    <xf numFmtId="0" fontId="18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0" fillId="0" borderId="27" xfId="0" applyFont="1" applyBorder="1" applyAlignment="1">
      <alignment wrapText="1"/>
    </xf>
    <xf numFmtId="0" fontId="18" fillId="0" borderId="27" xfId="0" applyFont="1" applyBorder="1"/>
    <xf numFmtId="0" fontId="20" fillId="0" borderId="28" xfId="0" applyFont="1" applyBorder="1" applyAlignment="1">
      <alignment wrapText="1"/>
    </xf>
    <xf numFmtId="0" fontId="18" fillId="0" borderId="28" xfId="0" applyFont="1" applyBorder="1"/>
    <xf numFmtId="0" fontId="20" fillId="0" borderId="28" xfId="0" applyFont="1" applyBorder="1" applyAlignment="1">
      <alignment horizontal="left" wrapText="1" indent="2"/>
    </xf>
    <xf numFmtId="0" fontId="18" fillId="0" borderId="29" xfId="0" applyFont="1" applyBorder="1"/>
    <xf numFmtId="0" fontId="18" fillId="0" borderId="4" xfId="0" applyFont="1" applyBorder="1" applyAlignment="1">
      <alignment horizontal="center"/>
    </xf>
    <xf numFmtId="0" fontId="18" fillId="0" borderId="30" xfId="0" applyFont="1" applyBorder="1"/>
    <xf numFmtId="0" fontId="18" fillId="0" borderId="0" xfId="0" applyFont="1" applyBorder="1"/>
    <xf numFmtId="0" fontId="20" fillId="0" borderId="31" xfId="0" applyFont="1" applyBorder="1" applyAlignment="1">
      <alignment wrapText="1"/>
    </xf>
    <xf numFmtId="0" fontId="18" fillId="0" borderId="31" xfId="0" applyFont="1" applyBorder="1" applyAlignment="1"/>
    <xf numFmtId="0" fontId="20" fillId="0" borderId="32" xfId="0" applyFont="1" applyBorder="1" applyAlignment="1">
      <alignment wrapText="1"/>
    </xf>
    <xf numFmtId="0" fontId="18" fillId="0" borderId="33" xfId="0" applyFont="1" applyBorder="1"/>
    <xf numFmtId="0" fontId="18" fillId="0" borderId="31" xfId="0" applyFont="1" applyBorder="1" applyAlignment="1">
      <alignment horizontal="center"/>
    </xf>
    <xf numFmtId="0" fontId="18" fillId="0" borderId="34" xfId="0" applyFont="1" applyBorder="1"/>
    <xf numFmtId="0" fontId="18" fillId="0" borderId="31" xfId="0" applyFont="1" applyBorder="1"/>
    <xf numFmtId="0" fontId="21" fillId="0" borderId="29" xfId="0" applyFont="1" applyBorder="1" applyAlignment="1">
      <alignment wrapText="1"/>
    </xf>
    <xf numFmtId="0" fontId="18" fillId="0" borderId="0" xfId="0" applyFont="1" applyBorder="1" applyAlignment="1">
      <alignment horizontal="right"/>
    </xf>
    <xf numFmtId="0" fontId="18" fillId="0" borderId="18" xfId="0" applyFont="1" applyBorder="1"/>
    <xf numFmtId="0" fontId="7" fillId="0" borderId="2" xfId="2" applyBorder="1" applyAlignment="1" applyProtection="1"/>
    <xf numFmtId="0" fontId="18" fillId="0" borderId="24" xfId="0" applyFont="1" applyBorder="1"/>
    <xf numFmtId="0" fontId="18" fillId="0" borderId="35" xfId="0" applyFont="1" applyBorder="1"/>
    <xf numFmtId="0" fontId="18" fillId="0" borderId="0" xfId="0" applyFont="1" applyBorder="1" applyProtection="1"/>
    <xf numFmtId="0" fontId="18" fillId="0" borderId="21" xfId="0" applyFont="1" applyBorder="1" applyProtection="1"/>
    <xf numFmtId="0" fontId="10" fillId="4" borderId="3" xfId="0" applyFont="1" applyFill="1" applyBorder="1" applyAlignment="1" applyProtection="1">
      <alignment horizontal="center" vertical="center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22" fillId="6" borderId="18" xfId="0" applyFont="1" applyFill="1" applyBorder="1" applyAlignment="1" applyProtection="1">
      <alignment horizontal="center"/>
      <protection locked="0"/>
    </xf>
    <xf numFmtId="164" fontId="6" fillId="0" borderId="7" xfId="4" applyNumberFormat="1" applyFont="1" applyBorder="1" applyProtection="1">
      <protection locked="0"/>
    </xf>
    <xf numFmtId="164" fontId="6" fillId="2" borderId="0" xfId="4" applyNumberFormat="1" applyFill="1" applyProtection="1">
      <protection locked="0"/>
    </xf>
    <xf numFmtId="164" fontId="6" fillId="2" borderId="0" xfId="1" applyNumberFormat="1" applyProtection="1">
      <protection locked="0"/>
    </xf>
    <xf numFmtId="0" fontId="18" fillId="0" borderId="27" xfId="0" applyFont="1" applyBorder="1" applyProtection="1">
      <protection locked="0"/>
    </xf>
    <xf numFmtId="0" fontId="18" fillId="0" borderId="23" xfId="0" applyFont="1" applyBorder="1"/>
    <xf numFmtId="0" fontId="18" fillId="0" borderId="34" xfId="0" applyFont="1" applyBorder="1" applyProtection="1"/>
    <xf numFmtId="0" fontId="18" fillId="0" borderId="35" xfId="0" applyFont="1" applyBorder="1" applyProtection="1"/>
    <xf numFmtId="164" fontId="6" fillId="2" borderId="0" xfId="4" applyNumberFormat="1" applyFill="1" applyProtection="1"/>
    <xf numFmtId="0" fontId="10" fillId="8" borderId="5" xfId="0" applyFont="1" applyFill="1" applyBorder="1" applyAlignment="1" applyProtection="1">
      <alignment vertical="center" wrapText="1"/>
    </xf>
    <xf numFmtId="0" fontId="10" fillId="8" borderId="6" xfId="0" applyFont="1" applyFill="1" applyBorder="1" applyAlignment="1" applyProtection="1">
      <alignment vertical="center" wrapText="1"/>
    </xf>
    <xf numFmtId="0" fontId="0" fillId="8" borderId="15" xfId="0" applyFill="1" applyBorder="1" applyProtection="1"/>
    <xf numFmtId="0" fontId="0" fillId="8" borderId="20" xfId="0" applyFill="1" applyBorder="1" applyProtection="1"/>
    <xf numFmtId="0" fontId="23" fillId="7" borderId="36" xfId="0" applyFont="1" applyFill="1" applyBorder="1" applyAlignment="1" applyProtection="1">
      <alignment horizontal="center" vertical="center"/>
      <protection locked="0"/>
    </xf>
    <xf numFmtId="0" fontId="23" fillId="7" borderId="37" xfId="0" applyFont="1" applyFill="1" applyBorder="1" applyAlignment="1" applyProtection="1">
      <alignment horizontal="center" vertical="center"/>
      <protection locked="0"/>
    </xf>
    <xf numFmtId="0" fontId="9" fillId="9" borderId="36" xfId="0" applyFont="1" applyFill="1" applyBorder="1" applyAlignment="1" applyProtection="1">
      <alignment horizontal="center" wrapText="1"/>
      <protection locked="0"/>
    </xf>
    <xf numFmtId="0" fontId="9" fillId="9" borderId="37" xfId="0" applyFont="1" applyFill="1" applyBorder="1" applyAlignment="1" applyProtection="1">
      <alignment horizontal="center" wrapText="1"/>
      <protection locked="0"/>
    </xf>
    <xf numFmtId="0" fontId="23" fillId="7" borderId="38" xfId="0" applyFont="1" applyFill="1" applyBorder="1" applyAlignment="1" applyProtection="1">
      <alignment horizontal="center" vertical="center"/>
      <protection locked="0"/>
    </xf>
    <xf numFmtId="0" fontId="23" fillId="7" borderId="3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7" borderId="40" xfId="0" applyFont="1" applyFill="1" applyBorder="1" applyAlignment="1" applyProtection="1">
      <alignment horizontal="center" vertical="center"/>
      <protection locked="0"/>
    </xf>
    <xf numFmtId="0" fontId="23" fillId="7" borderId="4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3" fillId="7" borderId="42" xfId="0" applyFont="1" applyFill="1" applyBorder="1" applyAlignment="1" applyProtection="1">
      <alignment horizontal="center" vertical="center"/>
    </xf>
    <xf numFmtId="0" fontId="23" fillId="7" borderId="43" xfId="0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23" fillId="7" borderId="47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center" vertical="center"/>
      <protection locked="0"/>
    </xf>
    <xf numFmtId="0" fontId="23" fillId="10" borderId="36" xfId="0" applyFont="1" applyFill="1" applyBorder="1" applyAlignment="1" applyProtection="1">
      <alignment horizontal="center" vertical="center" wrapText="1"/>
    </xf>
    <xf numFmtId="0" fontId="23" fillId="10" borderId="48" xfId="0" applyFont="1" applyFill="1" applyBorder="1" applyAlignment="1" applyProtection="1">
      <alignment horizontal="center" vertical="center" wrapText="1"/>
    </xf>
    <xf numFmtId="0" fontId="23" fillId="10" borderId="37" xfId="0" applyFont="1" applyFill="1" applyBorder="1" applyAlignment="1" applyProtection="1">
      <alignment horizontal="center" vertical="center" wrapText="1"/>
    </xf>
    <xf numFmtId="0" fontId="23" fillId="10" borderId="47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 wrapText="1"/>
    </xf>
    <xf numFmtId="0" fontId="23" fillId="10" borderId="4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0" fontId="18" fillId="0" borderId="25" xfId="0" applyFont="1" applyBorder="1" applyAlignment="1" applyProtection="1">
      <alignment horizontal="center"/>
      <protection locked="0"/>
    </xf>
    <xf numFmtId="0" fontId="18" fillId="0" borderId="31" xfId="0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9" fillId="0" borderId="3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4" fillId="6" borderId="36" xfId="0" applyFont="1" applyFill="1" applyBorder="1" applyAlignment="1">
      <alignment horizontal="center" vertical="center"/>
    </xf>
    <xf numFmtId="0" fontId="24" fillId="6" borderId="37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</cellXfs>
  <cellStyles count="5">
    <cellStyle name="40% - Colore 4" xfId="1" builtinId="43"/>
    <cellStyle name="Collegamento ipertestuale" xfId="2" builtinId="8"/>
    <cellStyle name="Neutrale" xfId="3" builtinId="28"/>
    <cellStyle name="Normale" xfId="0" builtinId="0"/>
    <cellStyle name="Valuta" xfId="4" builtinId="4"/>
  </cellStyles>
  <dxfs count="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no@pec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22"/>
  <sheetViews>
    <sheetView workbookViewId="0">
      <selection activeCell="C16" sqref="C16"/>
    </sheetView>
  </sheetViews>
  <sheetFormatPr defaultRowHeight="14.4" x14ac:dyDescent="0.3"/>
  <cols>
    <col min="1" max="1" width="3.109375" customWidth="1"/>
    <col min="2" max="2" width="20.109375" bestFit="1" customWidth="1"/>
    <col min="3" max="3" width="61.33203125" customWidth="1"/>
  </cols>
  <sheetData>
    <row r="4" spans="2:3" ht="18.75" customHeight="1" x14ac:dyDescent="0.3">
      <c r="B4" s="5" t="s">
        <v>60</v>
      </c>
    </row>
    <row r="5" spans="2:3" ht="15" thickBot="1" x14ac:dyDescent="0.35"/>
    <row r="6" spans="2:3" ht="62.25" customHeight="1" thickBot="1" x14ac:dyDescent="0.35">
      <c r="B6" s="124" t="s">
        <v>59</v>
      </c>
      <c r="C6" s="125"/>
    </row>
    <row r="10" spans="2:3" ht="30" customHeight="1" x14ac:dyDescent="0.3"/>
    <row r="11" spans="2:3" ht="30" customHeight="1" x14ac:dyDescent="0.3"/>
    <row r="14" spans="2:3" ht="15" thickBot="1" x14ac:dyDescent="0.35"/>
    <row r="15" spans="2:3" ht="15" thickBot="1" x14ac:dyDescent="0.35">
      <c r="B15" s="122" t="s">
        <v>1</v>
      </c>
      <c r="C15" s="123"/>
    </row>
    <row r="16" spans="2:3" ht="30" customHeight="1" thickBot="1" x14ac:dyDescent="0.35">
      <c r="B16" s="14" t="s">
        <v>15</v>
      </c>
      <c r="C16" s="4" t="s">
        <v>23</v>
      </c>
    </row>
    <row r="17" spans="2:3" ht="30" customHeight="1" x14ac:dyDescent="0.3">
      <c r="B17" s="7" t="s">
        <v>2</v>
      </c>
      <c r="C17" s="1" t="s">
        <v>24</v>
      </c>
    </row>
    <row r="18" spans="2:3" ht="30" customHeight="1" x14ac:dyDescent="0.3">
      <c r="B18" s="15" t="s">
        <v>3</v>
      </c>
      <c r="C18" s="2" t="s">
        <v>87</v>
      </c>
    </row>
    <row r="19" spans="2:3" ht="30" customHeight="1" x14ac:dyDescent="0.3">
      <c r="B19" s="15" t="s">
        <v>62</v>
      </c>
      <c r="C19" s="2" t="s">
        <v>88</v>
      </c>
    </row>
    <row r="20" spans="2:3" ht="30" customHeight="1" x14ac:dyDescent="0.3">
      <c r="B20" s="15" t="s">
        <v>4</v>
      </c>
      <c r="C20" s="2" t="s">
        <v>89</v>
      </c>
    </row>
    <row r="21" spans="2:3" ht="30" customHeight="1" x14ac:dyDescent="0.3">
      <c r="B21" s="15" t="s">
        <v>5</v>
      </c>
      <c r="C21" s="101" t="s">
        <v>90</v>
      </c>
    </row>
    <row r="22" spans="2:3" ht="30" customHeight="1" thickBot="1" x14ac:dyDescent="0.35">
      <c r="B22" s="8" t="s">
        <v>6</v>
      </c>
      <c r="C22" s="3" t="s">
        <v>91</v>
      </c>
    </row>
  </sheetData>
  <sheetProtection password="B695" sheet="1"/>
  <protectedRanges>
    <protectedRange password="A5D5" sqref="C16:C17" name="Intervallo1"/>
  </protectedRanges>
  <mergeCells count="2">
    <mergeCell ref="B15:C15"/>
    <mergeCell ref="B6:C6"/>
  </mergeCells>
  <hyperlinks>
    <hyperlink ref="C21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abSelected="1" zoomScaleSheetLayoutView="100" workbookViewId="0">
      <selection activeCell="B17" sqref="B17"/>
    </sheetView>
  </sheetViews>
  <sheetFormatPr defaultColWidth="9.109375" defaultRowHeight="14.4" x14ac:dyDescent="0.3"/>
  <cols>
    <col min="1" max="1" width="41.5546875" style="6" customWidth="1"/>
    <col min="2" max="2" width="18.88671875" style="6" customWidth="1"/>
    <col min="3" max="3" width="3.44140625" style="6" customWidth="1"/>
    <col min="4" max="4" width="32" style="6" customWidth="1"/>
    <col min="5" max="5" width="36.44140625" style="6" customWidth="1"/>
    <col min="6" max="16384" width="9.109375" style="6"/>
  </cols>
  <sheetData>
    <row r="1" spans="1:5" x14ac:dyDescent="0.3">
      <c r="A1" s="16" t="str">
        <f>Copertina!B4</f>
        <v>CARTELLONE 2D_2022</v>
      </c>
    </row>
    <row r="2" spans="1:5" ht="15" thickBot="1" x14ac:dyDescent="0.35">
      <c r="A2" s="126" t="s">
        <v>7</v>
      </c>
      <c r="B2" s="127"/>
      <c r="C2" s="127"/>
      <c r="D2" s="127"/>
    </row>
    <row r="3" spans="1:5" ht="15" thickBot="1" x14ac:dyDescent="0.35">
      <c r="A3" s="9"/>
      <c r="B3" s="9"/>
      <c r="C3" s="18"/>
      <c r="D3" s="12" t="s">
        <v>14</v>
      </c>
    </row>
    <row r="4" spans="1:5" ht="30" customHeight="1" thickTop="1" thickBot="1" x14ac:dyDescent="0.35">
      <c r="A4" s="10" t="s">
        <v>99</v>
      </c>
      <c r="B4" s="110">
        <v>0</v>
      </c>
      <c r="C4" s="20"/>
      <c r="D4" s="42" t="s">
        <v>95</v>
      </c>
      <c r="E4" s="25" t="str">
        <f>IF(B4&lt;B13,"IMPORTO DEL PROGETTO INFERIORE AL MINIMO","OK")</f>
        <v>OK</v>
      </c>
    </row>
    <row r="5" spans="1:5" ht="30" customHeight="1" thickTop="1" thickBot="1" x14ac:dyDescent="0.35">
      <c r="A5" s="10" t="s">
        <v>100</v>
      </c>
      <c r="B5" s="110">
        <v>0</v>
      </c>
      <c r="C5" s="27"/>
      <c r="D5" s="42" t="s">
        <v>9</v>
      </c>
      <c r="E5" s="25" t="str">
        <f>IF(B5&gt;B6,"CONTRIBUTO SUPERIORE AL MASSIMO CONCEDIBILE","OK")</f>
        <v>OK</v>
      </c>
    </row>
    <row r="6" spans="1:5" ht="37.5" hidden="1" customHeight="1" thickTop="1" thickBot="1" x14ac:dyDescent="0.35">
      <c r="A6" s="19" t="s">
        <v>63</v>
      </c>
      <c r="B6" s="117">
        <f>'Eventi Sportivi'!B13</f>
        <v>0</v>
      </c>
      <c r="C6"/>
      <c r="D6" s="25" t="str">
        <f>IF(B5&gt;B6,"VERIFICARE COE","OK")</f>
        <v>OK</v>
      </c>
    </row>
    <row r="7" spans="1:5" ht="30" customHeight="1" thickTop="1" thickBot="1" x14ac:dyDescent="0.35">
      <c r="A7" s="10" t="s">
        <v>101</v>
      </c>
      <c r="B7" s="110">
        <v>0</v>
      </c>
      <c r="C7" s="28"/>
      <c r="D7" s="43" t="s">
        <v>10</v>
      </c>
      <c r="E7" s="25" t="str">
        <f>IF(B7&lt;B8,"COFINANZIAMENTO INSUFFICIENTE","OK")</f>
        <v>OK</v>
      </c>
    </row>
    <row r="8" spans="1:5" ht="30" hidden="1" customHeight="1" thickTop="1" thickBot="1" x14ac:dyDescent="0.35">
      <c r="A8" s="19" t="s">
        <v>31</v>
      </c>
      <c r="B8" s="111">
        <f>'Eventi Sportivi'!B19</f>
        <v>0</v>
      </c>
      <c r="C8"/>
      <c r="D8" s="25" t="str">
        <f>IF(B7&lt;B8,"VERIFICARE COF","OK")</f>
        <v>OK</v>
      </c>
    </row>
    <row r="9" spans="1:5" ht="30" customHeight="1" thickTop="1" thickBot="1" x14ac:dyDescent="0.35">
      <c r="A9" s="21" t="s">
        <v>102</v>
      </c>
      <c r="B9" s="110">
        <v>0</v>
      </c>
      <c r="C9" s="28"/>
      <c r="D9" s="43" t="s">
        <v>96</v>
      </c>
      <c r="E9" s="25" t="str">
        <f>IF(B9=B10,"OK","VERIFICARE IMPORTI")</f>
        <v>OK</v>
      </c>
    </row>
    <row r="10" spans="1:5" ht="24.6" hidden="1" thickTop="1" thickBot="1" x14ac:dyDescent="0.35">
      <c r="A10" s="19" t="s">
        <v>30</v>
      </c>
      <c r="B10" s="111">
        <f>B5+B7</f>
        <v>0</v>
      </c>
      <c r="C10"/>
      <c r="D10" s="25" t="str">
        <f>IF(B9=B10,"OK","VERIFICARE")</f>
        <v>OK</v>
      </c>
    </row>
    <row r="11" spans="1:5" ht="30" customHeight="1" thickTop="1" thickBot="1" x14ac:dyDescent="0.35">
      <c r="A11" s="10" t="s">
        <v>103</v>
      </c>
      <c r="B11" s="110">
        <v>0</v>
      </c>
      <c r="C11" s="28"/>
      <c r="D11" s="43" t="s">
        <v>97</v>
      </c>
      <c r="E11" s="25" t="str">
        <f>IF(B10+B11=B4,"OK","VERIFICARE IMPORTI ENTRATE")</f>
        <v>OK</v>
      </c>
    </row>
    <row r="12" spans="1:5" ht="30" hidden="1" customHeight="1" thickTop="1" thickBot="1" x14ac:dyDescent="0.35">
      <c r="A12" s="21" t="s">
        <v>29</v>
      </c>
      <c r="B12" s="111">
        <f>B9+B11</f>
        <v>0</v>
      </c>
      <c r="C12"/>
      <c r="D12" s="25" t="str">
        <f>IF(B10+B11=B4,"OK","VERIFICARE")</f>
        <v>OK</v>
      </c>
    </row>
    <row r="13" spans="1:5" ht="30" hidden="1" customHeight="1" thickTop="1" thickBot="1" x14ac:dyDescent="0.35">
      <c r="A13" s="21" t="s">
        <v>28</v>
      </c>
      <c r="B13" s="112">
        <f>'Eventi Sportivi'!B12</f>
        <v>0</v>
      </c>
      <c r="C13"/>
      <c r="D13" s="25" t="str">
        <f>IF(B12&lt;B13,"VERIFICARE IP","OK")</f>
        <v>OK</v>
      </c>
    </row>
    <row r="14" spans="1:5" ht="27.6" thickTop="1" thickBot="1" x14ac:dyDescent="0.35">
      <c r="A14" s="21" t="s">
        <v>104</v>
      </c>
      <c r="B14" s="110">
        <v>0</v>
      </c>
      <c r="C14" s="28"/>
      <c r="D14" s="43" t="s">
        <v>13</v>
      </c>
      <c r="E14" s="25" t="str">
        <f>IF(B14&lt;B15,"SPC INFERIORE AL MINIMO","OK")</f>
        <v>OK</v>
      </c>
    </row>
    <row r="15" spans="1:5" ht="30" hidden="1" customHeight="1" thickTop="1" thickBot="1" x14ac:dyDescent="0.35">
      <c r="A15" s="21" t="s">
        <v>32</v>
      </c>
      <c r="B15" s="111">
        <f>B5*'Eventi Sportivi'!B17</f>
        <v>0</v>
      </c>
      <c r="C15"/>
      <c r="D15" s="25" t="str">
        <f>IF(B14&lt;B15,"VERIFICARE SPC","OK")</f>
        <v>OK</v>
      </c>
    </row>
    <row r="16" spans="1:5" ht="30" customHeight="1" thickTop="1" thickBot="1" x14ac:dyDescent="0.35">
      <c r="A16" s="10" t="s">
        <v>105</v>
      </c>
      <c r="B16" s="110">
        <v>0</v>
      </c>
      <c r="C16" s="28"/>
      <c r="D16" s="43" t="s">
        <v>16</v>
      </c>
      <c r="E16" s="25" t="str">
        <f>IF(B16&gt;B4,"SPESE SUPERIORI AL VALORE DEL PROGETTO","OK")</f>
        <v>OK</v>
      </c>
    </row>
    <row r="17" spans="1:5" ht="30" customHeight="1" thickTop="1" thickBot="1" x14ac:dyDescent="0.35">
      <c r="A17" s="10" t="s">
        <v>12</v>
      </c>
      <c r="B17" s="110">
        <v>0</v>
      </c>
      <c r="C17" s="20"/>
      <c r="D17" s="43" t="s">
        <v>98</v>
      </c>
      <c r="E17" s="25" t="str">
        <f>IF(B17=B18+B19,"OK","VERIFICARE SPESE")</f>
        <v>OK</v>
      </c>
    </row>
    <row r="18" spans="1:5" ht="30" customHeight="1" thickTop="1" thickBot="1" x14ac:dyDescent="0.35">
      <c r="A18" s="11" t="s">
        <v>106</v>
      </c>
      <c r="B18" s="110">
        <v>0</v>
      </c>
      <c r="C18" s="28"/>
      <c r="D18" s="43" t="s">
        <v>17</v>
      </c>
      <c r="E18" s="25" t="str">
        <f>IF(B10+B11=B16+B17,"OK","VERIFICARE IMPORTI")</f>
        <v>OK</v>
      </c>
    </row>
    <row r="19" spans="1:5" ht="30" customHeight="1" thickTop="1" thickBot="1" x14ac:dyDescent="0.35">
      <c r="A19" s="11" t="s">
        <v>107</v>
      </c>
      <c r="B19" s="110">
        <v>0</v>
      </c>
      <c r="C19" s="20"/>
      <c r="D19" s="25"/>
    </row>
    <row r="20" spans="1:5" ht="6.75" customHeight="1" thickTop="1" x14ac:dyDescent="0.3">
      <c r="A20" s="13"/>
      <c r="B20" s="17"/>
      <c r="C20" s="29"/>
      <c r="D20" s="26"/>
    </row>
    <row r="21" spans="1:5" ht="30" hidden="1" customHeight="1" thickBot="1" x14ac:dyDescent="0.35">
      <c r="A21" s="10" t="s">
        <v>18</v>
      </c>
      <c r="B21" s="31" t="e">
        <f>'Simulazione punteggio'!E24</f>
        <v>#DIV/0!</v>
      </c>
      <c r="C21" s="30"/>
      <c r="D21" s="42" t="s">
        <v>20</v>
      </c>
    </row>
    <row r="22" spans="1:5" ht="30" hidden="1" customHeight="1" thickTop="1" thickBot="1" x14ac:dyDescent="0.35">
      <c r="A22" s="10" t="s">
        <v>19</v>
      </c>
      <c r="B22" s="31">
        <f>'Eventi Sportivi'!B21</f>
        <v>40</v>
      </c>
      <c r="C22"/>
      <c r="D22" s="25" t="e">
        <f>IF(B21&lt;B22,"PUNTEGGIO INSUFFICIENTE","OK")</f>
        <v>#DIV/0!</v>
      </c>
    </row>
    <row r="23" spans="1:5" ht="30" customHeight="1" x14ac:dyDescent="0.3"/>
    <row r="24" spans="1:5" ht="30" customHeight="1" x14ac:dyDescent="0.3"/>
  </sheetData>
  <sheetProtection password="B695" sheet="1" selectLockedCells="1"/>
  <mergeCells count="1">
    <mergeCell ref="A2:D2"/>
  </mergeCells>
  <conditionalFormatting sqref="D6 D8 D10 D12:D13 D15">
    <cfRule type="cellIs" dxfId="43" priority="49" stopIfTrue="1" operator="equal">
      <formula>"OK"</formula>
    </cfRule>
    <cfRule type="containsText" dxfId="42" priority="50" stopIfTrue="1" operator="containsText" text="VERIFICARE">
      <formula>NOT(ISERROR(SEARCH("VERIFICARE",D6)))</formula>
    </cfRule>
  </conditionalFormatting>
  <conditionalFormatting sqref="D19">
    <cfRule type="cellIs" dxfId="41" priority="37" stopIfTrue="1" operator="equal">
      <formula>"OK"</formula>
    </cfRule>
    <cfRule type="containsText" dxfId="40" priority="38" stopIfTrue="1" operator="containsText" text="VERIFICARE">
      <formula>NOT(ISERROR(SEARCH("VERIFICARE",D19)))</formula>
    </cfRule>
  </conditionalFormatting>
  <conditionalFormatting sqref="D22">
    <cfRule type="cellIs" dxfId="39" priority="35" stopIfTrue="1" operator="equal">
      <formula>"OK"</formula>
    </cfRule>
    <cfRule type="containsText" dxfId="38" priority="36" stopIfTrue="1" operator="containsText" text="VERIFICARE">
      <formula>NOT(ISERROR(SEARCH("VERIFICARE",D22)))</formula>
    </cfRule>
  </conditionalFormatting>
  <conditionalFormatting sqref="E4">
    <cfRule type="cellIs" dxfId="37" priority="33" stopIfTrue="1" operator="equal">
      <formula>"OK"</formula>
    </cfRule>
    <cfRule type="containsText" dxfId="36" priority="34" stopIfTrue="1" operator="containsText" text="VERIFICARE">
      <formula>NOT(ISERROR(SEARCH("VERIFICARE",E4)))</formula>
    </cfRule>
  </conditionalFormatting>
  <conditionalFormatting sqref="E5">
    <cfRule type="cellIs" dxfId="35" priority="31" stopIfTrue="1" operator="equal">
      <formula>"OK"</formula>
    </cfRule>
    <cfRule type="containsText" dxfId="34" priority="32" stopIfTrue="1" operator="containsText" text="VERIFICARE">
      <formula>NOT(ISERROR(SEARCH("VERIFICARE",E5)))</formula>
    </cfRule>
  </conditionalFormatting>
  <conditionalFormatting sqref="E5">
    <cfRule type="cellIs" dxfId="33" priority="29" stopIfTrue="1" operator="equal">
      <formula>"OK"</formula>
    </cfRule>
    <cfRule type="containsText" dxfId="32" priority="30" stopIfTrue="1" operator="containsText" text="VERIFICARE">
      <formula>NOT(ISERROR(SEARCH("VERIFICARE",E5)))</formula>
    </cfRule>
  </conditionalFormatting>
  <conditionalFormatting sqref="E7">
    <cfRule type="cellIs" dxfId="31" priority="27" stopIfTrue="1" operator="equal">
      <formula>"OK"</formula>
    </cfRule>
    <cfRule type="containsText" dxfId="30" priority="28" stopIfTrue="1" operator="containsText" text="VERIFICARE">
      <formula>NOT(ISERROR(SEARCH("VERIFICARE",E7)))</formula>
    </cfRule>
  </conditionalFormatting>
  <conditionalFormatting sqref="E7">
    <cfRule type="cellIs" dxfId="29" priority="25" stopIfTrue="1" operator="equal">
      <formula>"OK"</formula>
    </cfRule>
    <cfRule type="containsText" dxfId="28" priority="26" stopIfTrue="1" operator="containsText" text="VERIFICARE">
      <formula>NOT(ISERROR(SEARCH("VERIFICARE",E7)))</formula>
    </cfRule>
  </conditionalFormatting>
  <conditionalFormatting sqref="E9">
    <cfRule type="cellIs" dxfId="27" priority="23" stopIfTrue="1" operator="equal">
      <formula>"OK"</formula>
    </cfRule>
    <cfRule type="containsText" dxfId="26" priority="24" stopIfTrue="1" operator="containsText" text="VERIFICARE">
      <formula>NOT(ISERROR(SEARCH("VERIFICARE",E9)))</formula>
    </cfRule>
  </conditionalFormatting>
  <conditionalFormatting sqref="E9">
    <cfRule type="cellIs" dxfId="25" priority="21" stopIfTrue="1" operator="equal">
      <formula>"OK"</formula>
    </cfRule>
    <cfRule type="containsText" dxfId="24" priority="22" stopIfTrue="1" operator="containsText" text="VERIFICARE">
      <formula>NOT(ISERROR(SEARCH("VERIFICARE",E9)))</formula>
    </cfRule>
  </conditionalFormatting>
  <conditionalFormatting sqref="E11">
    <cfRule type="cellIs" dxfId="23" priority="19" stopIfTrue="1" operator="equal">
      <formula>"OK"</formula>
    </cfRule>
    <cfRule type="containsText" dxfId="22" priority="20" stopIfTrue="1" operator="containsText" text="VERIFICARE">
      <formula>NOT(ISERROR(SEARCH("VERIFICARE",E11)))</formula>
    </cfRule>
  </conditionalFormatting>
  <conditionalFormatting sqref="E11">
    <cfRule type="cellIs" dxfId="21" priority="17" stopIfTrue="1" operator="equal">
      <formula>"OK"</formula>
    </cfRule>
    <cfRule type="containsText" dxfId="20" priority="18" stopIfTrue="1" operator="containsText" text="VERIFICARE">
      <formula>NOT(ISERROR(SEARCH("VERIFICARE",E11)))</formula>
    </cfRule>
  </conditionalFormatting>
  <conditionalFormatting sqref="E14">
    <cfRule type="cellIs" dxfId="19" priority="15" stopIfTrue="1" operator="equal">
      <formula>"OK"</formula>
    </cfRule>
    <cfRule type="containsText" dxfId="18" priority="16" stopIfTrue="1" operator="containsText" text="VERIFICARE">
      <formula>NOT(ISERROR(SEARCH("VERIFICARE",E14)))</formula>
    </cfRule>
  </conditionalFormatting>
  <conditionalFormatting sqref="E14">
    <cfRule type="cellIs" dxfId="17" priority="13" stopIfTrue="1" operator="equal">
      <formula>"OK"</formula>
    </cfRule>
    <cfRule type="containsText" dxfId="16" priority="14" stopIfTrue="1" operator="containsText" text="VERIFICARE">
      <formula>NOT(ISERROR(SEARCH("VERIFICARE",E14)))</formula>
    </cfRule>
  </conditionalFormatting>
  <conditionalFormatting sqref="E17">
    <cfRule type="cellIs" dxfId="15" priority="11" stopIfTrue="1" operator="equal">
      <formula>"OK"</formula>
    </cfRule>
    <cfRule type="containsText" dxfId="14" priority="12" stopIfTrue="1" operator="containsText" text="VERIFICARE">
      <formula>NOT(ISERROR(SEARCH("VERIFICARE",E17)))</formula>
    </cfRule>
  </conditionalFormatting>
  <conditionalFormatting sqref="E17">
    <cfRule type="cellIs" dxfId="13" priority="9" stopIfTrue="1" operator="equal">
      <formula>"OK"</formula>
    </cfRule>
    <cfRule type="containsText" dxfId="12" priority="10" stopIfTrue="1" operator="containsText" text="VERIFICARE">
      <formula>NOT(ISERROR(SEARCH("VERIFICARE",E17)))</formula>
    </cfRule>
  </conditionalFormatting>
  <conditionalFormatting sqref="E18">
    <cfRule type="cellIs" dxfId="11" priority="7" stopIfTrue="1" operator="equal">
      <formula>"OK"</formula>
    </cfRule>
    <cfRule type="containsText" dxfId="10" priority="8" stopIfTrue="1" operator="containsText" text="VERIFICARE">
      <formula>NOT(ISERROR(SEARCH("VERIFICARE",E18)))</formula>
    </cfRule>
  </conditionalFormatting>
  <conditionalFormatting sqref="E18">
    <cfRule type="cellIs" dxfId="9" priority="5" stopIfTrue="1" operator="equal">
      <formula>"OK"</formula>
    </cfRule>
    <cfRule type="containsText" dxfId="8" priority="6" stopIfTrue="1" operator="containsText" text="VERIFICARE">
      <formula>NOT(ISERROR(SEARCH("VERIFICARE",E18)))</formula>
    </cfRule>
  </conditionalFormatting>
  <conditionalFormatting sqref="E16">
    <cfRule type="cellIs" dxfId="7" priority="3" stopIfTrue="1" operator="equal">
      <formula>"OK"</formula>
    </cfRule>
    <cfRule type="containsText" dxfId="6" priority="4" stopIfTrue="1" operator="containsText" text="VERIFICARE">
      <formula>NOT(ISERROR(SEARCH("VERIFICARE",E16)))</formula>
    </cfRule>
  </conditionalFormatting>
  <conditionalFormatting sqref="E16">
    <cfRule type="cellIs" dxfId="5" priority="1" stopIfTrue="1" operator="equal">
      <formula>"OK"</formula>
    </cfRule>
    <cfRule type="containsText" dxfId="4" priority="2" stopIfTrue="1" operator="containsText" text="VERIFICARE">
      <formula>NOT(ISERROR(SEARCH("VERIFICARE",E16)))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topLeftCell="A8" zoomScale="110" zoomScaleNormal="110" workbookViewId="0">
      <selection activeCell="B18" sqref="B18"/>
    </sheetView>
  </sheetViews>
  <sheetFormatPr defaultColWidth="9.109375" defaultRowHeight="14.4" x14ac:dyDescent="0.3"/>
  <cols>
    <col min="1" max="1" width="40.88671875" style="6" bestFit="1" customWidth="1"/>
    <col min="2" max="2" width="18.88671875" style="6" customWidth="1"/>
    <col min="3" max="3" width="33" style="6" customWidth="1"/>
    <col min="4" max="16384" width="9.109375" style="6"/>
  </cols>
  <sheetData>
    <row r="1" spans="1:3" x14ac:dyDescent="0.3">
      <c r="A1" s="5" t="str">
        <f>Copertina!B4</f>
        <v>CARTELLONE 2D_2022</v>
      </c>
    </row>
    <row r="4" spans="1:3" x14ac:dyDescent="0.3">
      <c r="A4" s="128" t="s">
        <v>0</v>
      </c>
      <c r="B4" s="128"/>
      <c r="C4" s="128"/>
    </row>
    <row r="6" spans="1:3" ht="15" thickBot="1" x14ac:dyDescent="0.35">
      <c r="A6" s="129" t="s">
        <v>1</v>
      </c>
      <c r="B6" s="130"/>
      <c r="C6" s="130"/>
    </row>
    <row r="7" spans="1:3" ht="30" customHeight="1" x14ac:dyDescent="0.3">
      <c r="A7" s="7" t="s">
        <v>15</v>
      </c>
      <c r="B7" s="131" t="str">
        <f>Copertina!C16</f>
        <v>CORSA NEI SACCHI</v>
      </c>
      <c r="C7" s="132"/>
    </row>
    <row r="8" spans="1:3" ht="30" customHeight="1" thickBot="1" x14ac:dyDescent="0.35">
      <c r="A8" s="8" t="s">
        <v>2</v>
      </c>
      <c r="B8" s="133" t="str">
        <f>Copertina!C17</f>
        <v>ASD I-UTA</v>
      </c>
      <c r="C8" s="134"/>
    </row>
    <row r="10" spans="1:3" ht="15" thickBot="1" x14ac:dyDescent="0.35">
      <c r="A10" s="126" t="s">
        <v>22</v>
      </c>
      <c r="B10" s="127"/>
      <c r="C10" s="127"/>
    </row>
    <row r="11" spans="1:3" ht="15" thickBot="1" x14ac:dyDescent="0.35">
      <c r="A11" s="9"/>
      <c r="B11" s="9"/>
    </row>
    <row r="12" spans="1:3" ht="30" customHeight="1" x14ac:dyDescent="0.3">
      <c r="A12" s="7" t="s">
        <v>11</v>
      </c>
      <c r="B12" s="33">
        <v>0</v>
      </c>
      <c r="C12" s="34" t="s">
        <v>52</v>
      </c>
    </row>
    <row r="13" spans="1:3" ht="31.8" x14ac:dyDescent="0.3">
      <c r="A13" s="15" t="s">
        <v>8</v>
      </c>
      <c r="B13" s="41">
        <f>MIN(B15,B16)</f>
        <v>0</v>
      </c>
      <c r="C13" s="35" t="s">
        <v>53</v>
      </c>
    </row>
    <row r="14" spans="1:3" ht="30" customHeight="1" x14ac:dyDescent="0.3">
      <c r="A14" s="36" t="s">
        <v>25</v>
      </c>
      <c r="B14" s="41">
        <f>'Valori del progetto'!B5</f>
        <v>0</v>
      </c>
      <c r="C14" s="37"/>
    </row>
    <row r="15" spans="1:3" ht="30" customHeight="1" x14ac:dyDescent="0.3">
      <c r="A15" s="36" t="s">
        <v>119</v>
      </c>
      <c r="B15" s="41">
        <f>'Valori del progetto'!B16*0.8</f>
        <v>0</v>
      </c>
      <c r="C15" s="37"/>
    </row>
    <row r="16" spans="1:3" x14ac:dyDescent="0.3">
      <c r="A16" s="36" t="s">
        <v>26</v>
      </c>
      <c r="B16" s="41">
        <v>1500000</v>
      </c>
      <c r="C16" s="35" t="s">
        <v>54</v>
      </c>
    </row>
    <row r="17" spans="1:3" ht="30" customHeight="1" x14ac:dyDescent="0.3">
      <c r="A17" s="15" t="s">
        <v>21</v>
      </c>
      <c r="B17" s="48">
        <v>0.4</v>
      </c>
      <c r="C17" s="35" t="s">
        <v>55</v>
      </c>
    </row>
    <row r="18" spans="1:3" ht="30" customHeight="1" x14ac:dyDescent="0.3">
      <c r="A18" s="15" t="s">
        <v>39</v>
      </c>
      <c r="B18" s="40" t="e">
        <f>'Valori del progetto'!B14/'Valori del progetto'!B5*100</f>
        <v>#DIV/0!</v>
      </c>
      <c r="C18" s="35"/>
    </row>
    <row r="19" spans="1:3" ht="21.6" x14ac:dyDescent="0.3">
      <c r="A19" s="15" t="s">
        <v>27</v>
      </c>
      <c r="B19" s="41">
        <f>'Valori del progetto'!B9*0.2</f>
        <v>0</v>
      </c>
      <c r="C19" s="35" t="s">
        <v>56</v>
      </c>
    </row>
    <row r="20" spans="1:3" ht="21.6" x14ac:dyDescent="0.3">
      <c r="A20" s="15" t="s">
        <v>38</v>
      </c>
      <c r="B20" s="32" t="e">
        <f>'Valori del progetto'!B7/'Valori del progetto'!B4*100</f>
        <v>#DIV/0!</v>
      </c>
      <c r="C20" s="35" t="s">
        <v>58</v>
      </c>
    </row>
    <row r="21" spans="1:3" ht="64.8" thickBot="1" x14ac:dyDescent="0.35">
      <c r="A21" s="45" t="s">
        <v>42</v>
      </c>
      <c r="B21" s="38">
        <f>(B13&lt;500000.01)*40+AND(B13&gt;500000,B13&lt;1000000.01)*45+AND(B13&gt;1000000.01)*50</f>
        <v>40</v>
      </c>
      <c r="C21" s="39" t="s">
        <v>57</v>
      </c>
    </row>
    <row r="22" spans="1:3" ht="30" customHeight="1" x14ac:dyDescent="0.3">
      <c r="B22" s="46"/>
    </row>
    <row r="23" spans="1:3" ht="30" customHeight="1" x14ac:dyDescent="0.3">
      <c r="B23" s="46"/>
    </row>
    <row r="24" spans="1:3" ht="30" customHeight="1" x14ac:dyDescent="0.3">
      <c r="B24" s="46"/>
    </row>
  </sheetData>
  <sheetProtection password="B695" sheet="1"/>
  <mergeCells count="5">
    <mergeCell ref="A4:C4"/>
    <mergeCell ref="A6:C6"/>
    <mergeCell ref="A10:C10"/>
    <mergeCell ref="B7:C7"/>
    <mergeCell ref="B8:C8"/>
  </mergeCells>
  <conditionalFormatting sqref="C22">
    <cfRule type="cellIs" dxfId="3" priority="7" stopIfTrue="1" operator="equal">
      <formula>"OK"</formula>
    </cfRule>
    <cfRule type="containsText" dxfId="2" priority="8" stopIfTrue="1" operator="containsText" text="VERIFICARE">
      <formula>NOT(ISERROR(SEARCH("VERIFICARE",C22)))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29"/>
  <sheetViews>
    <sheetView workbookViewId="0">
      <selection activeCell="A19" sqref="A19:IV20"/>
    </sheetView>
  </sheetViews>
  <sheetFormatPr defaultColWidth="9.109375" defaultRowHeight="14.4" x14ac:dyDescent="0.3"/>
  <cols>
    <col min="1" max="1" width="4.5546875" style="6" customWidth="1"/>
    <col min="2" max="2" width="40.88671875" style="6" bestFit="1" customWidth="1"/>
    <col min="3" max="3" width="16.6640625" style="6" customWidth="1"/>
    <col min="4" max="4" width="10" style="6" customWidth="1"/>
    <col min="5" max="5" width="14.6640625" style="6" customWidth="1"/>
    <col min="6" max="16384" width="9.109375" style="6"/>
  </cols>
  <sheetData>
    <row r="1" spans="2:5" x14ac:dyDescent="0.3">
      <c r="B1" s="16" t="str">
        <f>Copertina!B4</f>
        <v>CARTELLONE 2D_2022</v>
      </c>
    </row>
    <row r="4" spans="2:5" ht="15" thickBot="1" x14ac:dyDescent="0.35">
      <c r="B4" s="128"/>
      <c r="C4" s="128"/>
      <c r="D4" s="128"/>
      <c r="E4" s="128"/>
    </row>
    <row r="5" spans="2:5" hidden="1" x14ac:dyDescent="0.3"/>
    <row r="6" spans="2:5" ht="15" hidden="1" thickBot="1" x14ac:dyDescent="0.35">
      <c r="B6" s="144" t="s">
        <v>1</v>
      </c>
      <c r="C6" s="145"/>
      <c r="D6" s="145"/>
      <c r="E6" s="145"/>
    </row>
    <row r="7" spans="2:5" ht="30" hidden="1" customHeight="1" x14ac:dyDescent="0.3">
      <c r="B7" s="7" t="s">
        <v>15</v>
      </c>
      <c r="C7" s="138" t="str">
        <f>Copertina!C16</f>
        <v>CORSA NEI SACCHI</v>
      </c>
      <c r="D7" s="139"/>
      <c r="E7" s="140"/>
    </row>
    <row r="8" spans="2:5" ht="30" hidden="1" customHeight="1" thickBot="1" x14ac:dyDescent="0.35">
      <c r="B8" s="8" t="s">
        <v>2</v>
      </c>
      <c r="C8" s="141" t="str">
        <f>Copertina!C17</f>
        <v>ASD I-UTA</v>
      </c>
      <c r="D8" s="142"/>
      <c r="E8" s="143"/>
    </row>
    <row r="9" spans="2:5" ht="15" hidden="1" thickBot="1" x14ac:dyDescent="0.35"/>
    <row r="10" spans="2:5" x14ac:dyDescent="0.3">
      <c r="B10" s="135" t="s">
        <v>22</v>
      </c>
      <c r="C10" s="136"/>
      <c r="D10" s="136"/>
      <c r="E10" s="137"/>
    </row>
    <row r="11" spans="2:5" ht="28.8" x14ac:dyDescent="0.3">
      <c r="B11" s="55"/>
      <c r="C11" s="44" t="s">
        <v>37</v>
      </c>
      <c r="D11" s="44" t="s">
        <v>33</v>
      </c>
      <c r="E11" s="56" t="s">
        <v>34</v>
      </c>
    </row>
    <row r="12" spans="2:5" ht="49.2" x14ac:dyDescent="0.3">
      <c r="B12" s="57" t="s">
        <v>47</v>
      </c>
      <c r="C12" s="66" t="s">
        <v>48</v>
      </c>
      <c r="D12" s="22">
        <v>20</v>
      </c>
      <c r="E12" s="67">
        <f>(C12="A")*20+AND(C12="B")*10+AND(C12="C")*0</f>
        <v>10</v>
      </c>
    </row>
    <row r="13" spans="2:5" ht="46.2" x14ac:dyDescent="0.3">
      <c r="B13" s="57" t="s">
        <v>43</v>
      </c>
      <c r="C13" s="66" t="s">
        <v>49</v>
      </c>
      <c r="D13" s="22">
        <v>25</v>
      </c>
      <c r="E13" s="67">
        <f>(C13="Italiano")*10+AND(C13="Europeo")*15+AND(C13="Mondiale")*25</f>
        <v>15</v>
      </c>
    </row>
    <row r="14" spans="2:5" ht="27.75" customHeight="1" x14ac:dyDescent="0.3">
      <c r="B14" s="58" t="s">
        <v>35</v>
      </c>
      <c r="C14" s="68" t="e">
        <f>'Eventi Sportivi'!B20</f>
        <v>#DIV/0!</v>
      </c>
      <c r="D14" s="23">
        <v>5</v>
      </c>
      <c r="E14" s="69" t="e">
        <f>IF(C16&gt;D14,D14,C16)</f>
        <v>#DIV/0!</v>
      </c>
    </row>
    <row r="15" spans="2:5" ht="15.6" hidden="1" x14ac:dyDescent="0.3">
      <c r="B15" s="59" t="s">
        <v>120</v>
      </c>
      <c r="C15" s="68" t="e">
        <f>(C14-50)*0.5</f>
        <v>#DIV/0!</v>
      </c>
      <c r="D15" s="23"/>
      <c r="E15" s="69"/>
    </row>
    <row r="16" spans="2:5" ht="15.6" hidden="1" x14ac:dyDescent="0.3">
      <c r="B16" s="59"/>
      <c r="C16" s="68" t="e">
        <f>IF(C15&gt;0,C15,0)</f>
        <v>#DIV/0!</v>
      </c>
      <c r="D16" s="23"/>
      <c r="E16" s="69"/>
    </row>
    <row r="17" spans="2:5" ht="25.8" x14ac:dyDescent="0.3">
      <c r="B17" s="60" t="s">
        <v>36</v>
      </c>
      <c r="C17" s="66" t="s">
        <v>50</v>
      </c>
      <c r="D17" s="23">
        <v>5</v>
      </c>
      <c r="E17" s="67">
        <f>(C17="Sì")*5+AND(C17="No")*0</f>
        <v>5</v>
      </c>
    </row>
    <row r="18" spans="2:5" ht="25.8" x14ac:dyDescent="0.3">
      <c r="B18" s="61" t="s">
        <v>108</v>
      </c>
      <c r="C18" s="68" t="e">
        <f>'Eventi Sportivi'!B18</f>
        <v>#DIV/0!</v>
      </c>
      <c r="D18" s="23">
        <v>5</v>
      </c>
      <c r="E18" s="69" t="e">
        <f>IF(C20&gt;D18,D18,C20)</f>
        <v>#DIV/0!</v>
      </c>
    </row>
    <row r="19" spans="2:5" ht="15.6" hidden="1" x14ac:dyDescent="0.3">
      <c r="B19" s="59" t="s">
        <v>44</v>
      </c>
      <c r="C19" s="68" t="e">
        <f>(C18-50)*0.5</f>
        <v>#DIV/0!</v>
      </c>
      <c r="D19" s="23"/>
      <c r="E19" s="70"/>
    </row>
    <row r="20" spans="2:5" ht="15.6" hidden="1" x14ac:dyDescent="0.3">
      <c r="B20" s="60"/>
      <c r="C20" s="68" t="e">
        <f>IF(C19&gt;0,C19,0)</f>
        <v>#DIV/0!</v>
      </c>
      <c r="D20" s="23"/>
      <c r="E20" s="70"/>
    </row>
    <row r="21" spans="2:5" ht="25.8" x14ac:dyDescent="0.3">
      <c r="B21" s="62" t="s">
        <v>41</v>
      </c>
      <c r="C21" s="66" t="s">
        <v>51</v>
      </c>
      <c r="D21" s="24">
        <v>5</v>
      </c>
      <c r="E21" s="67">
        <f>(C21="Sì")*5+AND(C21="No")*0</f>
        <v>0</v>
      </c>
    </row>
    <row r="22" spans="2:5" ht="46.2" x14ac:dyDescent="0.3">
      <c r="B22" s="62" t="s">
        <v>45</v>
      </c>
      <c r="C22" s="66">
        <v>16</v>
      </c>
      <c r="D22" s="47">
        <v>15</v>
      </c>
      <c r="E22" s="71">
        <f>(C22&lt;7)*0+AND(C22&lt;11,C22&gt;7)*5+AND(C22&lt;21,C22&gt;10)*10+AND(C22&gt;20)*15</f>
        <v>10</v>
      </c>
    </row>
    <row r="23" spans="2:5" ht="25.8" x14ac:dyDescent="0.3">
      <c r="B23" s="62" t="s">
        <v>46</v>
      </c>
      <c r="C23" s="66">
        <v>20</v>
      </c>
      <c r="D23" s="47">
        <v>20</v>
      </c>
      <c r="E23" s="71">
        <f>C23</f>
        <v>20</v>
      </c>
    </row>
    <row r="24" spans="2:5" ht="30" customHeight="1" thickBot="1" x14ac:dyDescent="0.35">
      <c r="B24" s="63" t="s">
        <v>40</v>
      </c>
      <c r="C24" s="64"/>
      <c r="D24" s="65">
        <f>SUM(D12:D23)</f>
        <v>100</v>
      </c>
      <c r="E24" s="106" t="e">
        <f>SUM(E12:E23)</f>
        <v>#DIV/0!</v>
      </c>
    </row>
    <row r="25" spans="2:5" ht="30" customHeight="1" thickBot="1" x14ac:dyDescent="0.35">
      <c r="B25" s="54"/>
      <c r="C25" s="49"/>
      <c r="D25" s="50"/>
      <c r="E25" s="50"/>
    </row>
    <row r="26" spans="2:5" ht="30" customHeight="1" thickBot="1" x14ac:dyDescent="0.35">
      <c r="B26" s="118" t="s">
        <v>61</v>
      </c>
      <c r="C26" s="51"/>
      <c r="D26" s="51"/>
      <c r="E26" s="52">
        <f>'Eventi Sportivi'!B13</f>
        <v>0</v>
      </c>
    </row>
    <row r="27" spans="2:5" ht="64.8" thickBot="1" x14ac:dyDescent="0.35">
      <c r="B27" s="119" t="s">
        <v>42</v>
      </c>
      <c r="C27" s="120"/>
      <c r="D27" s="121"/>
      <c r="E27" s="53">
        <f>(E26&lt;500000.01)*40+AND(E26&gt;500000,E26&lt;1000000.01)*45+AND(E26&gt;1000000.01)*50</f>
        <v>40</v>
      </c>
    </row>
    <row r="28" spans="2:5" ht="30" customHeight="1" x14ac:dyDescent="0.3"/>
    <row r="29" spans="2:5" ht="30" customHeight="1" x14ac:dyDescent="0.3"/>
  </sheetData>
  <sheetProtection password="B695" sheet="1" objects="1" scenarios="1" selectLockedCells="1"/>
  <mergeCells count="5">
    <mergeCell ref="B10:E10"/>
    <mergeCell ref="C7:E7"/>
    <mergeCell ref="C8:E8"/>
    <mergeCell ref="B6:E6"/>
    <mergeCell ref="B4:E4"/>
  </mergeCells>
  <conditionalFormatting sqref="D27">
    <cfRule type="cellIs" dxfId="1" priority="2" stopIfTrue="1" operator="equal">
      <formula>"OK"</formula>
    </cfRule>
    <cfRule type="containsText" dxfId="0" priority="3" stopIfTrue="1" operator="containsText" text="VERIFICARE">
      <formula>NOT(ISERROR(SEARCH("VERIFICARE",D27)))</formula>
    </cfRule>
  </conditionalFormatting>
  <dataValidations count="5">
    <dataValidation type="list" allowBlank="1" showInputMessage="1" showErrorMessage="1" sqref="C13" xr:uid="{00000000-0002-0000-0300-000000000000}">
      <formula1>"Italiano,Europeo,Mondiale"</formula1>
    </dataValidation>
    <dataValidation type="list" allowBlank="1" showInputMessage="1" showErrorMessage="1" sqref="C12" xr:uid="{00000000-0002-0000-0300-000001000000}">
      <formula1>"A,B,C"</formula1>
    </dataValidation>
    <dataValidation type="list" allowBlank="1" showInputMessage="1" showErrorMessage="1" sqref="C17 C21" xr:uid="{00000000-0002-0000-0300-000002000000}">
      <formula1>"Sì,No"</formula1>
    </dataValidation>
    <dataValidation type="list" allowBlank="1" showInputMessage="1" showErrorMessage="1" sqref="C22" xr:uid="{00000000-0002-0000-0300-000003000000}">
      <formula1>"0,1,2,3,4,5,6,7,8,9,10,11,12,13,14,15,16,17,18,19,20,21"</formula1>
    </dataValidation>
    <dataValidation type="list" allowBlank="1" showInputMessage="1" showErrorMessage="1" sqref="C23" xr:uid="{00000000-0002-0000-0300-000004000000}">
      <formula1>"5,10,15,20"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"/>
  <sheetViews>
    <sheetView workbookViewId="0"/>
  </sheetViews>
  <sheetFormatPr defaultColWidth="9.109375" defaultRowHeight="13.8" x14ac:dyDescent="0.25"/>
  <cols>
    <col min="1" max="1" width="47.88671875" style="73" customWidth="1"/>
    <col min="2" max="2" width="1.109375" style="73" customWidth="1"/>
    <col min="3" max="3" width="12.109375" style="73" customWidth="1"/>
    <col min="4" max="4" width="1.109375" style="73" customWidth="1"/>
    <col min="5" max="5" width="38" style="73" customWidth="1"/>
    <col min="6" max="16384" width="9.109375" style="73"/>
  </cols>
  <sheetData>
    <row r="1" spans="1:5" ht="14.4" thickBot="1" x14ac:dyDescent="0.3">
      <c r="A1" s="72" t="str">
        <f>Copertina!B4</f>
        <v>CARTELLONE 2D_2022</v>
      </c>
      <c r="B1" s="72"/>
      <c r="C1" s="72"/>
      <c r="D1" s="72"/>
      <c r="E1" s="72"/>
    </row>
    <row r="2" spans="1:5" ht="14.4" thickBot="1" x14ac:dyDescent="0.3">
      <c r="A2" s="146" t="s">
        <v>64</v>
      </c>
      <c r="B2" s="147"/>
      <c r="C2" s="147"/>
      <c r="D2" s="147"/>
      <c r="E2" s="148"/>
    </row>
    <row r="3" spans="1:5" ht="14.4" thickBot="1" x14ac:dyDescent="0.3">
      <c r="A3" s="74"/>
      <c r="B3" s="75"/>
      <c r="C3" s="75"/>
      <c r="D3" s="75"/>
      <c r="E3" s="76"/>
    </row>
    <row r="4" spans="1:5" x14ac:dyDescent="0.25">
      <c r="A4" s="74" t="str">
        <f>Copertina!B16</f>
        <v>Manifestazione</v>
      </c>
      <c r="B4" s="75"/>
      <c r="C4" s="75" t="str">
        <f>Copertina!C16</f>
        <v>CORSA NEI SACCHI</v>
      </c>
      <c r="D4" s="75"/>
      <c r="E4" s="76"/>
    </row>
    <row r="5" spans="1:5" x14ac:dyDescent="0.25">
      <c r="A5" s="115" t="str">
        <f>Copertina!B17</f>
        <v>Organismo</v>
      </c>
      <c r="B5" s="104"/>
      <c r="C5" s="104" t="str">
        <f>Copertina!C17</f>
        <v>ASD I-UTA</v>
      </c>
      <c r="D5" s="104"/>
      <c r="E5" s="105"/>
    </row>
    <row r="6" spans="1:5" x14ac:dyDescent="0.25">
      <c r="A6" s="115" t="str">
        <f>Copertina!B18</f>
        <v>Sede legale</v>
      </c>
      <c r="B6" s="104"/>
      <c r="C6" s="104" t="str">
        <f>Copertina!C18</f>
        <v>via dante</v>
      </c>
      <c r="D6" s="104"/>
      <c r="E6" s="105"/>
    </row>
    <row r="7" spans="1:5" x14ac:dyDescent="0.25">
      <c r="A7" s="115" t="str">
        <f>Copertina!B19</f>
        <v>Comune</v>
      </c>
      <c r="B7" s="104"/>
      <c r="C7" s="104" t="s">
        <v>94</v>
      </c>
      <c r="D7" s="104"/>
      <c r="E7" s="105"/>
    </row>
    <row r="8" spans="1:5" x14ac:dyDescent="0.25">
      <c r="A8" s="115" t="str">
        <f>Copertina!B20</f>
        <v>Rapresentante legale</v>
      </c>
      <c r="B8" s="104"/>
      <c r="C8" s="104" t="str">
        <f>Copertina!C20</f>
        <v>nino baldussi</v>
      </c>
      <c r="D8" s="104"/>
      <c r="E8" s="105"/>
    </row>
    <row r="9" spans="1:5" x14ac:dyDescent="0.25">
      <c r="A9" s="115" t="str">
        <f>Copertina!B21</f>
        <v>Contatti (PEC)</v>
      </c>
      <c r="B9" s="104"/>
      <c r="C9" s="104" t="str">
        <f>Copertina!C21</f>
        <v>nino@pec.it</v>
      </c>
      <c r="D9" s="104"/>
      <c r="E9" s="105"/>
    </row>
    <row r="10" spans="1:5" ht="14.4" thickBot="1" x14ac:dyDescent="0.3">
      <c r="A10" s="77" t="str">
        <f>Copertina!B22</f>
        <v>Istanza (Prot. e data)</v>
      </c>
      <c r="B10" s="78"/>
      <c r="C10" s="78" t="str">
        <f>Copertina!C22</f>
        <v>5412 del 15 luglio</v>
      </c>
      <c r="D10" s="78"/>
      <c r="E10" s="116"/>
    </row>
    <row r="11" spans="1:5" ht="14.4" thickBot="1" x14ac:dyDescent="0.3">
      <c r="A11" s="114"/>
      <c r="B11" s="102"/>
      <c r="C11" s="102"/>
      <c r="D11" s="102"/>
      <c r="E11" s="103"/>
    </row>
    <row r="12" spans="1:5" ht="14.4" thickBot="1" x14ac:dyDescent="0.3">
      <c r="A12" s="149" t="s">
        <v>65</v>
      </c>
      <c r="B12" s="150"/>
      <c r="C12" s="150"/>
      <c r="D12" s="150"/>
      <c r="E12" s="151"/>
    </row>
    <row r="13" spans="1:5" x14ac:dyDescent="0.25">
      <c r="A13" s="79"/>
      <c r="B13" s="79"/>
      <c r="C13" s="80" t="s">
        <v>66</v>
      </c>
      <c r="D13" s="79"/>
      <c r="E13" s="81" t="s">
        <v>67</v>
      </c>
    </row>
    <row r="14" spans="1:5" ht="39.6" x14ac:dyDescent="0.25">
      <c r="A14" s="82" t="s">
        <v>68</v>
      </c>
      <c r="B14" s="83"/>
      <c r="C14" s="113"/>
      <c r="D14" s="83"/>
      <c r="E14" s="107"/>
    </row>
    <row r="15" spans="1:5" x14ac:dyDescent="0.25">
      <c r="A15" s="84" t="s">
        <v>69</v>
      </c>
      <c r="B15" s="85"/>
      <c r="C15" s="113"/>
      <c r="D15" s="85"/>
      <c r="E15" s="108"/>
    </row>
    <row r="16" spans="1:5" ht="26.4" x14ac:dyDescent="0.25">
      <c r="A16" s="84" t="s">
        <v>70</v>
      </c>
      <c r="B16" s="85"/>
      <c r="C16" s="113"/>
      <c r="D16" s="85"/>
      <c r="E16" s="108"/>
    </row>
    <row r="17" spans="1:5" ht="39.6" x14ac:dyDescent="0.25">
      <c r="A17" s="84" t="s">
        <v>71</v>
      </c>
      <c r="B17" s="85"/>
      <c r="C17" s="113"/>
      <c r="D17" s="85"/>
      <c r="E17" s="108"/>
    </row>
    <row r="18" spans="1:5" ht="26.4" x14ac:dyDescent="0.25">
      <c r="A18" s="84" t="s">
        <v>72</v>
      </c>
      <c r="B18" s="85"/>
      <c r="C18" s="113"/>
      <c r="D18" s="85"/>
      <c r="E18" s="108"/>
    </row>
    <row r="19" spans="1:5" ht="26.4" x14ac:dyDescent="0.25">
      <c r="A19" s="84" t="s">
        <v>73</v>
      </c>
      <c r="B19" s="85"/>
      <c r="C19" s="113"/>
      <c r="D19" s="85"/>
      <c r="E19" s="108"/>
    </row>
    <row r="20" spans="1:5" ht="26.4" x14ac:dyDescent="0.25">
      <c r="A20" s="86" t="s">
        <v>74</v>
      </c>
      <c r="B20" s="85"/>
      <c r="C20" s="113"/>
      <c r="D20" s="85"/>
      <c r="E20" s="108"/>
    </row>
    <row r="21" spans="1:5" ht="26.4" x14ac:dyDescent="0.25">
      <c r="A21" s="86" t="s">
        <v>75</v>
      </c>
      <c r="B21" s="85"/>
      <c r="C21" s="113"/>
      <c r="D21" s="85"/>
      <c r="E21" s="108"/>
    </row>
    <row r="22" spans="1:5" x14ac:dyDescent="0.25">
      <c r="A22" s="84" t="s">
        <v>76</v>
      </c>
      <c r="B22" s="85"/>
      <c r="C22" s="113"/>
      <c r="D22" s="85"/>
      <c r="E22" s="108"/>
    </row>
    <row r="23" spans="1:5" x14ac:dyDescent="0.25">
      <c r="A23" s="84" t="s">
        <v>77</v>
      </c>
      <c r="B23" s="85"/>
      <c r="C23" s="113"/>
      <c r="D23" s="85"/>
      <c r="E23" s="108"/>
    </row>
    <row r="24" spans="1:5" ht="26.4" x14ac:dyDescent="0.25">
      <c r="A24" s="84" t="s">
        <v>78</v>
      </c>
      <c r="B24" s="85"/>
      <c r="C24" s="113"/>
      <c r="D24" s="85"/>
      <c r="E24" s="108"/>
    </row>
    <row r="25" spans="1:5" ht="26.4" x14ac:dyDescent="0.25">
      <c r="A25" s="84" t="s">
        <v>79</v>
      </c>
      <c r="B25" s="85"/>
      <c r="C25" s="113"/>
      <c r="D25" s="85"/>
      <c r="E25" s="108"/>
    </row>
    <row r="26" spans="1:5" x14ac:dyDescent="0.25">
      <c r="A26" s="84" t="s">
        <v>80</v>
      </c>
      <c r="B26" s="85"/>
      <c r="C26" s="113"/>
      <c r="D26" s="85"/>
      <c r="E26" s="108"/>
    </row>
    <row r="27" spans="1:5" ht="26.4" x14ac:dyDescent="0.25">
      <c r="A27" s="84" t="s">
        <v>81</v>
      </c>
      <c r="B27" s="85"/>
      <c r="C27" s="113"/>
      <c r="D27" s="85"/>
      <c r="E27" s="108"/>
    </row>
    <row r="28" spans="1:5" ht="14.4" thickBot="1" x14ac:dyDescent="0.3">
      <c r="A28" s="87"/>
      <c r="B28" s="87"/>
      <c r="C28" s="87"/>
      <c r="D28" s="87"/>
      <c r="E28" s="87"/>
    </row>
    <row r="30" spans="1:5" ht="14.4" thickBot="1" x14ac:dyDescent="0.3">
      <c r="A30" s="149" t="s">
        <v>93</v>
      </c>
      <c r="B30" s="150"/>
      <c r="C30" s="150"/>
      <c r="D30" s="150"/>
      <c r="E30" s="151"/>
    </row>
    <row r="31" spans="1:5" ht="15" customHeight="1" thickBot="1" x14ac:dyDescent="0.3">
      <c r="A31" s="79"/>
      <c r="B31" s="152" t="s">
        <v>82</v>
      </c>
      <c r="C31" s="153"/>
      <c r="D31" s="88"/>
      <c r="E31" s="79" t="s">
        <v>83</v>
      </c>
    </row>
    <row r="32" spans="1:5" x14ac:dyDescent="0.25">
      <c r="A32" s="84" t="s">
        <v>109</v>
      </c>
      <c r="B32" s="154">
        <f>'Valori del progetto'!B4</f>
        <v>0</v>
      </c>
      <c r="C32" s="155"/>
      <c r="D32" s="89"/>
      <c r="E32" s="156"/>
    </row>
    <row r="33" spans="1:6" x14ac:dyDescent="0.25">
      <c r="A33" s="84" t="s">
        <v>110</v>
      </c>
      <c r="B33" s="154">
        <f>'Valori del progetto'!B5</f>
        <v>0</v>
      </c>
      <c r="C33" s="155"/>
      <c r="D33" s="90"/>
      <c r="E33" s="157"/>
    </row>
    <row r="34" spans="1:6" x14ac:dyDescent="0.25">
      <c r="A34" s="84" t="s">
        <v>111</v>
      </c>
      <c r="B34" s="154">
        <f>'Valori del progetto'!B7</f>
        <v>0</v>
      </c>
      <c r="C34" s="155"/>
      <c r="D34" s="90"/>
      <c r="E34" s="157"/>
    </row>
    <row r="35" spans="1:6" x14ac:dyDescent="0.25">
      <c r="A35" s="84" t="s">
        <v>112</v>
      </c>
      <c r="B35" s="154">
        <f>'Valori del progetto'!B9</f>
        <v>0</v>
      </c>
      <c r="C35" s="155"/>
      <c r="D35" s="90"/>
      <c r="E35" s="157"/>
    </row>
    <row r="36" spans="1:6" x14ac:dyDescent="0.25">
      <c r="A36" s="84" t="s">
        <v>113</v>
      </c>
      <c r="B36" s="154">
        <f>'Valori del progetto'!B11</f>
        <v>0</v>
      </c>
      <c r="C36" s="155"/>
      <c r="D36" s="90"/>
      <c r="E36" s="157"/>
    </row>
    <row r="37" spans="1:6" ht="26.4" x14ac:dyDescent="0.25">
      <c r="A37" s="84" t="s">
        <v>114</v>
      </c>
      <c r="B37" s="154">
        <f>'Valori del progetto'!B14</f>
        <v>0</v>
      </c>
      <c r="C37" s="155"/>
      <c r="D37" s="90"/>
      <c r="E37" s="157"/>
    </row>
    <row r="38" spans="1:6" x14ac:dyDescent="0.25">
      <c r="A38" s="84" t="s">
        <v>115</v>
      </c>
      <c r="B38" s="154">
        <f>'Valori del progetto'!B16</f>
        <v>0</v>
      </c>
      <c r="C38" s="155"/>
      <c r="D38" s="90"/>
      <c r="E38" s="157"/>
    </row>
    <row r="39" spans="1:6" x14ac:dyDescent="0.25">
      <c r="A39" s="84" t="s">
        <v>12</v>
      </c>
      <c r="B39" s="154">
        <f>'Valori del progetto'!B17</f>
        <v>0</v>
      </c>
      <c r="C39" s="155"/>
      <c r="D39" s="90"/>
      <c r="E39" s="157"/>
    </row>
    <row r="40" spans="1:6" x14ac:dyDescent="0.25">
      <c r="A40" s="84" t="s">
        <v>116</v>
      </c>
      <c r="B40" s="154">
        <f>'Valori del progetto'!B18</f>
        <v>0</v>
      </c>
      <c r="C40" s="155"/>
      <c r="D40" s="90"/>
      <c r="E40" s="157"/>
    </row>
    <row r="41" spans="1:6" ht="14.4" thickBot="1" x14ac:dyDescent="0.3">
      <c r="A41" s="84" t="s">
        <v>117</v>
      </c>
      <c r="B41" s="154">
        <f>'Valori del progetto'!B19</f>
        <v>0</v>
      </c>
      <c r="C41" s="155"/>
      <c r="D41" s="90"/>
      <c r="E41" s="158"/>
    </row>
    <row r="42" spans="1:6" ht="9" customHeight="1" thickBot="1" x14ac:dyDescent="0.3">
      <c r="A42" s="91"/>
      <c r="B42" s="159"/>
      <c r="C42" s="160"/>
      <c r="D42" s="90"/>
      <c r="E42" s="92"/>
    </row>
    <row r="43" spans="1:6" ht="14.4" thickBot="1" x14ac:dyDescent="0.3">
      <c r="A43" s="84" t="s">
        <v>18</v>
      </c>
      <c r="B43" s="161" t="e">
        <f>'Valori del progetto'!B21</f>
        <v>#DIV/0!</v>
      </c>
      <c r="C43" s="162"/>
      <c r="D43" s="90"/>
      <c r="E43" s="92"/>
    </row>
    <row r="44" spans="1:6" ht="14.4" thickBot="1" x14ac:dyDescent="0.3">
      <c r="A44" s="93" t="s">
        <v>19</v>
      </c>
      <c r="B44" s="163">
        <f>'Valori del progetto'!B22</f>
        <v>40</v>
      </c>
      <c r="C44" s="164"/>
      <c r="D44" s="94"/>
      <c r="E44" s="95" t="s">
        <v>84</v>
      </c>
    </row>
    <row r="45" spans="1:6" ht="4.5" customHeight="1" thickBot="1" x14ac:dyDescent="0.3">
      <c r="A45" s="96"/>
      <c r="B45" s="90"/>
      <c r="C45" s="90"/>
      <c r="D45" s="90"/>
      <c r="E45" s="97"/>
    </row>
    <row r="46" spans="1:6" ht="14.4" thickBot="1" x14ac:dyDescent="0.3">
      <c r="A46" s="98" t="s">
        <v>118</v>
      </c>
      <c r="B46" s="165"/>
      <c r="C46" s="166"/>
      <c r="D46" s="96"/>
      <c r="E46" s="109" t="s">
        <v>85</v>
      </c>
    </row>
    <row r="47" spans="1:6" x14ac:dyDescent="0.25">
      <c r="A47" s="99"/>
      <c r="B47" s="90"/>
      <c r="C47" s="90"/>
      <c r="D47" s="90"/>
      <c r="E47" s="90"/>
    </row>
    <row r="48" spans="1:6" ht="14.4" thickBot="1" x14ac:dyDescent="0.3">
      <c r="A48" s="99" t="s">
        <v>86</v>
      </c>
      <c r="B48" s="90"/>
      <c r="C48" s="90"/>
      <c r="D48" s="90"/>
      <c r="E48" s="90" t="s">
        <v>92</v>
      </c>
      <c r="F48" s="90"/>
    </row>
    <row r="49" spans="1:6" ht="14.4" thickBot="1" x14ac:dyDescent="0.3">
      <c r="A49" s="99"/>
      <c r="B49" s="90"/>
      <c r="C49" s="90"/>
      <c r="D49" s="90"/>
      <c r="E49" s="100"/>
    </row>
    <row r="50" spans="1:6" x14ac:dyDescent="0.25">
      <c r="A50" s="99"/>
      <c r="B50" s="90"/>
      <c r="C50" s="90"/>
      <c r="D50" s="90"/>
      <c r="E50" s="90"/>
      <c r="F50" s="90"/>
    </row>
    <row r="51" spans="1:6" x14ac:dyDescent="0.25">
      <c r="A51" s="99"/>
      <c r="B51" s="90"/>
      <c r="C51" s="90"/>
      <c r="D51" s="90"/>
      <c r="E51" s="90"/>
      <c r="F51" s="90"/>
    </row>
  </sheetData>
  <sheetProtection password="B695" sheet="1"/>
  <mergeCells count="19">
    <mergeCell ref="B42:C42"/>
    <mergeCell ref="B43:C43"/>
    <mergeCell ref="B44:C44"/>
    <mergeCell ref="B46:C46"/>
    <mergeCell ref="B36:C36"/>
    <mergeCell ref="B37:C37"/>
    <mergeCell ref="B38:C38"/>
    <mergeCell ref="B39:C39"/>
    <mergeCell ref="B40:C40"/>
    <mergeCell ref="B41:C41"/>
    <mergeCell ref="A2:E2"/>
    <mergeCell ref="A12:E12"/>
    <mergeCell ref="A30:E30"/>
    <mergeCell ref="B31:C31"/>
    <mergeCell ref="B32:C32"/>
    <mergeCell ref="E32:E41"/>
    <mergeCell ref="B33:C33"/>
    <mergeCell ref="B34:C34"/>
    <mergeCell ref="B35:C35"/>
  </mergeCells>
  <dataValidations count="2">
    <dataValidation type="list" allowBlank="1" showInputMessage="1" showErrorMessage="1" sqref="C14:C27" xr:uid="{00000000-0002-0000-0400-000000000000}">
      <formula1>"Sì,No,N/R"</formula1>
    </dataValidation>
    <dataValidation type="list" allowBlank="1" showInputMessage="1" showErrorMessage="1" sqref="E46" xr:uid="{00000000-0002-0000-0400-000001000000}">
      <formula1>"AMMISSIBILE,DINIEGATA"</formula1>
    </dataValidation>
  </dataValidation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Copertina</vt:lpstr>
      <vt:lpstr>Valori del progetto</vt:lpstr>
      <vt:lpstr>Eventi Sportivi</vt:lpstr>
      <vt:lpstr>Simulazione punteggio</vt:lpstr>
      <vt:lpstr>Stampa</vt:lpstr>
      <vt:lpstr>Stampa!Area_stampa</vt:lpstr>
      <vt:lpstr>'Valori del progetto'!Area_stampa</vt:lpstr>
    </vt:vector>
  </TitlesOfParts>
  <Company>Regione Autonoma Sardegna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gililliu</dc:creator>
  <cp:lastModifiedBy>Claudia Rita Manca</cp:lastModifiedBy>
  <cp:lastPrinted>2022-07-11T07:08:55Z</cp:lastPrinted>
  <dcterms:created xsi:type="dcterms:W3CDTF">2022-07-07T13:36:50Z</dcterms:created>
  <dcterms:modified xsi:type="dcterms:W3CDTF">2022-07-28T06:56:36Z</dcterms:modified>
</cp:coreProperties>
</file>